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780" tabRatio="576" activeTab="1"/>
  </bookViews>
  <sheets>
    <sheet name="BCDKT" sheetId="1" r:id="rId1"/>
    <sheet name="KQKD" sheetId="2" r:id="rId2"/>
    <sheet name="LCTT" sheetId="3" r:id="rId3"/>
    <sheet name="thminh" sheetId="4" r:id="rId4"/>
    <sheet name="CDPS" sheetId="5" state="hidden" r:id="rId5"/>
    <sheet name="TUAN" sheetId="6" state="hidden" r:id="rId6"/>
  </sheets>
  <externalReferences>
    <externalReference r:id="rId9"/>
  </externalReferences>
  <definedNames>
    <definedName name="_xlnm._FilterDatabase" localSheetId="4" hidden="1">'CDPS'!$A$1:$H$538</definedName>
    <definedName name="_xlnm.Print_Area" localSheetId="0">'BCDKT'!$A$1:$H$188</definedName>
    <definedName name="_xlnm.Print_Area" localSheetId="1">'KQKD'!$A$1:$I$31</definedName>
    <definedName name="_xlnm.Print_Area" localSheetId="2">'LCTT'!$A$1:$H$94</definedName>
    <definedName name="_xlnm.Print_Area" localSheetId="3">'thminh'!$A$1:$R$272</definedName>
    <definedName name="_xlnm.Print_Titles" localSheetId="0">'BCDKT'!$1:$3</definedName>
    <definedName name="_xlnm.Print_Titles" localSheetId="1">'KQKD'!$7:$8</definedName>
    <definedName name="_xlnm.Print_Titles" localSheetId="2">'LCTT'!$12:$14</definedName>
  </definedNames>
  <calcPr fullCalcOnLoad="1"/>
</workbook>
</file>

<file path=xl/sharedStrings.xml><?xml version="1.0" encoding="utf-8"?>
<sst xmlns="http://schemas.openxmlformats.org/spreadsheetml/2006/main" count="2004" uniqueCount="1635">
  <si>
    <t xml:space="preserve">               Chi phÝ tr¶ tr­íc tiÒn mua v¶i ®ång phôc C«ng ty -2009</t>
  </si>
  <si>
    <t>142-CT17</t>
  </si>
  <si>
    <t xml:space="preserve">               Chi phÝ tr¶ tr­íc tæ chøc thiÕt lËp hÖ thèng QL nguån</t>
  </si>
  <si>
    <t>142-CT3</t>
  </si>
  <si>
    <r>
      <t xml:space="preserve">Chuaån möïc vaø cheá ñoä keá toaùn aùp duïng
</t>
    </r>
    <r>
      <rPr>
        <b/>
        <i/>
        <sz val="10"/>
        <rFont val="VNI-Times"/>
        <family val="0"/>
      </rPr>
      <t>Accounting system and standards</t>
    </r>
  </si>
  <si>
    <r>
      <t xml:space="preserve">Caùc chính saùch keá toaùn aùp duïng:
</t>
    </r>
    <r>
      <rPr>
        <b/>
        <i/>
        <sz val="10"/>
        <rFont val="VNI-Times"/>
        <family val="0"/>
      </rPr>
      <t xml:space="preserve">Accounting policies </t>
    </r>
  </si>
  <si>
    <t>911TW</t>
  </si>
  <si>
    <t xml:space="preserve">      X¸c ®Þnh kÕt qu¶ kinh doanh / Tower</t>
  </si>
  <si>
    <t>632DN73</t>
  </si>
  <si>
    <t xml:space="preserve">            Chi phÝ mua ngoµi kh¸c</t>
  </si>
  <si>
    <t>632DN8</t>
  </si>
  <si>
    <t xml:space="preserve">         Chi phÝ tiÕp kh¸ch, hoa hång</t>
  </si>
  <si>
    <t>632HN</t>
  </si>
  <si>
    <t xml:space="preserve">      Gi¸ vèn cña dÞch vô ®· cung cÊp -CNHN</t>
  </si>
  <si>
    <t>632HN1</t>
  </si>
  <si>
    <t>632HN11</t>
  </si>
  <si>
    <t>632HN12</t>
  </si>
  <si>
    <t>632HN13</t>
  </si>
  <si>
    <t>632HN2</t>
  </si>
  <si>
    <t>Qòy khen thö¬ng, phóc lîi</t>
  </si>
  <si>
    <t>4311</t>
  </si>
  <si>
    <t xml:space="preserve">   Qòy khen thö¬ng</t>
  </si>
  <si>
    <t>4312</t>
  </si>
  <si>
    <t xml:space="preserve">   Qòy phóc lîi</t>
  </si>
  <si>
    <t>4314</t>
  </si>
  <si>
    <t xml:space="preserve">   Quü sinh ho¹t phÝ H§QT</t>
  </si>
  <si>
    <t>511</t>
  </si>
  <si>
    <t>Doanh thu b¸n hµng vµ cung cÊp dÞch vô</t>
  </si>
  <si>
    <t>5113</t>
  </si>
  <si>
    <t xml:space="preserve">   Doanh thu cung cÊp dÞch vô</t>
  </si>
  <si>
    <t>5113CT</t>
  </si>
  <si>
    <t xml:space="preserve">         Doanh thu cung cÊp dÞch vô -C«ng ty</t>
  </si>
  <si>
    <t>5113CT2</t>
  </si>
  <si>
    <t xml:space="preserve">            Doanh thu  dÞch vô  ®iÖn, n­íc, TTLL</t>
  </si>
  <si>
    <r>
      <t xml:space="preserve">Tieàn vaø töông ñöông tieàn
</t>
    </r>
    <r>
      <rPr>
        <b/>
        <i/>
        <sz val="10"/>
        <rFont val="VNI-Times"/>
        <family val="0"/>
      </rPr>
      <t xml:space="preserve"> Cash and cash equivalents</t>
    </r>
  </si>
  <si>
    <r>
      <t xml:space="preserve">Quyù III - 2009 - </t>
    </r>
    <r>
      <rPr>
        <b/>
        <i/>
        <sz val="11"/>
        <rFont val="VNI-Times"/>
        <family val="0"/>
      </rPr>
      <t>Quarter III- 2009</t>
    </r>
  </si>
  <si>
    <t>331</t>
  </si>
  <si>
    <t>333</t>
  </si>
  <si>
    <t>334</t>
  </si>
  <si>
    <t>335</t>
  </si>
  <si>
    <t>431</t>
  </si>
  <si>
    <t>632KV71</t>
  </si>
  <si>
    <t>632KV711</t>
  </si>
  <si>
    <t>632KV713</t>
  </si>
  <si>
    <t>632KV72</t>
  </si>
  <si>
    <t>632KV73</t>
  </si>
  <si>
    <t xml:space="preserve">         TiÒn göi NH.VND gèc Dolar Hong Kong /CNHN - NH Vietcombank</t>
  </si>
  <si>
    <t>131-TW</t>
  </si>
  <si>
    <t xml:space="preserve">         Ph¶i thu cña kh¸ch hµng /TMS Building</t>
  </si>
  <si>
    <t>13321-KV</t>
  </si>
  <si>
    <t>1388-WSW</t>
  </si>
  <si>
    <t xml:space="preserve">               Chi hé ph¶i thu WEATHER SAFE WINDOWS</t>
  </si>
  <si>
    <t xml:space="preserve">            Chi phÝ mua b¶o hiÓm - TTKC</t>
  </si>
  <si>
    <t>142-KV2</t>
  </si>
  <si>
    <t xml:space="preserve">            Chi phÝ CCDC - TTKC</t>
  </si>
  <si>
    <t>V.11</t>
  </si>
  <si>
    <t>V.12</t>
  </si>
  <si>
    <t>V.13</t>
  </si>
  <si>
    <t xml:space="preserve">               TiÒn gëi Ký quü  -USD/NH Hµng h¶i</t>
  </si>
  <si>
    <t>1123</t>
  </si>
  <si>
    <t xml:space="preserve">   TiÒn göi NH: NT- Kh¸c</t>
  </si>
  <si>
    <t>1123HN</t>
  </si>
  <si>
    <r>
      <t xml:space="preserve">Cô sôû laäp baùo caùo taøi chính : Baùo caùo taøi chính ñöôïc trình baøy theo nguyeân taéc giaù goác.
</t>
    </r>
    <r>
      <rPr>
        <b/>
        <i/>
        <sz val="10"/>
        <rFont val="VNI-Times"/>
        <family val="0"/>
      </rPr>
      <t>Accounting convention. All the financial statements are prepared in accordance with the historical cost convention.</t>
    </r>
  </si>
  <si>
    <r>
      <t xml:space="preserve">Tieàn vaø caùc khoaûn töông ñöông tieàn bao goàm tieàn maët, tieàn göûi ngaân haøng, tieàn ñang chuyeån vaø caùc khoaûn ñaàu tö ngaén haïn coù thôøi haïn  thu hoài hoaëc ñaùo haïn khoâng quaù 1 naêm keå töø ngaøy mua, deã daøng chuyeån ñoåi thaønh moät löôïng tieàn xaùc ñònh cuõng nhö khoâng coù nhieàu ruûi ro trong vieäc chuyeån ñoåi.
</t>
    </r>
    <r>
      <rPr>
        <i/>
        <sz val="10"/>
        <rFont val="VNI-Times"/>
        <family val="0"/>
      </rPr>
      <t xml:space="preserve">
</t>
    </r>
  </si>
  <si>
    <r>
      <t xml:space="preserve">  + Laõi tieàn göûi, tieàn cho vay
     </t>
    </r>
    <r>
      <rPr>
        <i/>
        <sz val="10"/>
        <rFont val="VNI-Times"/>
        <family val="0"/>
      </rPr>
      <t xml:space="preserve">Interest income    </t>
    </r>
  </si>
  <si>
    <t xml:space="preserve">               ThuÕ GTGT  - §­îc khÊu trõ/CNHN</t>
  </si>
  <si>
    <t>13311-HP</t>
  </si>
  <si>
    <t xml:space="preserve">               ThuÕ GTGT - §­îc khÊu trõ/ CNHP</t>
  </si>
  <si>
    <t>13311-KV</t>
  </si>
  <si>
    <t xml:space="preserve">               ThuÕ GTGT - §­îc khÊu trõ/ PKV.Kho</t>
  </si>
  <si>
    <t>1332</t>
  </si>
  <si>
    <t xml:space="preserve">   ThuÕ GTGT ®­îc khÊu trõ cña TSC§</t>
  </si>
  <si>
    <r>
      <t xml:space="preserve"> - Chi phí phaûi traû
   </t>
    </r>
    <r>
      <rPr>
        <i/>
        <sz val="10"/>
        <rFont val="VNI-Times"/>
        <family val="0"/>
      </rPr>
      <t>Accrued expenses payable</t>
    </r>
  </si>
  <si>
    <r>
      <t xml:space="preserve">Caùc khoaûn phaûi traû, phaûi noäp khaùc
</t>
    </r>
    <r>
      <rPr>
        <b/>
        <i/>
        <sz val="10"/>
        <rFont val="VNI-Times"/>
        <family val="0"/>
      </rPr>
      <t>Other payables</t>
    </r>
  </si>
  <si>
    <r>
      <t xml:space="preserve"> - Baûo hieåm y teá
   H</t>
    </r>
    <r>
      <rPr>
        <i/>
        <sz val="10"/>
        <rFont val="VNI-Times"/>
        <family val="0"/>
      </rPr>
      <t>ealth insurance</t>
    </r>
  </si>
  <si>
    <r>
      <t xml:space="preserve"> - Baûo hieåm xaõ hoäi
   </t>
    </r>
    <r>
      <rPr>
        <i/>
        <sz val="10"/>
        <rFont val="VNI-Times"/>
        <family val="0"/>
      </rPr>
      <t>Social insurance</t>
    </r>
  </si>
  <si>
    <r>
      <t xml:space="preserve"> - Kinh phí coâng ñoaøn
   </t>
    </r>
    <r>
      <rPr>
        <i/>
        <sz val="10"/>
        <rFont val="VNI-Times"/>
        <family val="0"/>
      </rPr>
      <t>Payable to trade union.</t>
    </r>
  </si>
  <si>
    <r>
      <t xml:space="preserve"> - Baûo hieåm thaát nghieäp
   Jobless </t>
    </r>
    <r>
      <rPr>
        <i/>
        <sz val="10"/>
        <rFont val="VNI-Times"/>
        <family val="0"/>
      </rPr>
      <t>Insurance.</t>
    </r>
  </si>
  <si>
    <r>
      <t xml:space="preserve"> - Doanh thu chöa thöïc hieän
   </t>
    </r>
    <r>
      <rPr>
        <i/>
        <sz val="10"/>
        <rFont val="VNI-Times"/>
        <family val="0"/>
      </rPr>
      <t>Unearmed revenue</t>
    </r>
  </si>
  <si>
    <t xml:space="preserve">            ThuÕ GTGT ®Çu ra /Trung t©m Kho c¶ng</t>
  </si>
  <si>
    <t>33311-K1</t>
  </si>
  <si>
    <t xml:space="preserve">               ThuÕ GTGT ®Çu ra /P.KV.Kho(5%)</t>
  </si>
  <si>
    <t>33311-K2</t>
  </si>
  <si>
    <t xml:space="preserve">               ThuÕ GTGT ®Çu ra /P.KV.Kho(10%)</t>
  </si>
  <si>
    <t>33311DN</t>
  </si>
  <si>
    <t xml:space="preserve">            ThuÕ GTGT ®Çu ra /CN§µ N½ng</t>
  </si>
  <si>
    <t>33311DN1</t>
  </si>
  <si>
    <t xml:space="preserve">               ThuÕ GTGT ®Çu ra /CN§µ N½ng(5%)</t>
  </si>
  <si>
    <t>33311DN2</t>
  </si>
  <si>
    <t xml:space="preserve">               ThuÕ GTGT ®Çu ra /CN§µ N½ng(10%)</t>
  </si>
  <si>
    <t>33311HN</t>
  </si>
  <si>
    <t xml:space="preserve">            ThuÕ GTGT ®Çu ra /CNHµ Néi</t>
  </si>
  <si>
    <t>33311HN1</t>
  </si>
  <si>
    <t xml:space="preserve">               ThuÕ GTGT ®Çu ra /CNHµ Néi(5%)</t>
  </si>
  <si>
    <t>33311HN2</t>
  </si>
  <si>
    <t xml:space="preserve">               ThuÕ GTGT ®Çu ra /CNHµ Néi(10%)</t>
  </si>
  <si>
    <t>33311HP</t>
  </si>
  <si>
    <t xml:space="preserve">            ThuÕ GTGT ®Çu ra /CNH¶i Phßng</t>
  </si>
  <si>
    <t>33311HP1</t>
  </si>
  <si>
    <t xml:space="preserve">               ThuÕ GTGT ®Çu ra /CNH¶i Phßng(5%)</t>
  </si>
  <si>
    <t>33311HP2</t>
  </si>
  <si>
    <t xml:space="preserve">               ThuÕ GTGT ®Çu ra /CNH¶i Phßng(10%)</t>
  </si>
  <si>
    <t>33311TW</t>
  </si>
  <si>
    <t xml:space="preserve">            ThuÕ GTGT ®Çu ra / Tower</t>
  </si>
  <si>
    <t>33311TW2</t>
  </si>
  <si>
    <r>
      <t xml:space="preserve">5. Chi phí thueá thu nhaäphoaõn laïi
    </t>
    </r>
    <r>
      <rPr>
        <i/>
        <sz val="10"/>
        <rFont val="VNI-Times"/>
        <family val="0"/>
      </rPr>
      <t>Deferred income tax expense</t>
    </r>
  </si>
  <si>
    <r>
      <t xml:space="preserve">Taøi saûn thueá thu nhaäp hoaõn laïi
</t>
    </r>
    <r>
      <rPr>
        <i/>
        <sz val="10"/>
        <color indexed="8"/>
        <rFont val="VNI-Times"/>
        <family val="0"/>
      </rPr>
      <t>Deferred income tax assets</t>
    </r>
  </si>
  <si>
    <t xml:space="preserve">               Chi hé ph¶i thu CANON</t>
  </si>
  <si>
    <t>1388-CFT</t>
  </si>
  <si>
    <t xml:space="preserve">               Chi hé ph¶i thu CTY D©y §ång ViÖt Nam CFT</t>
  </si>
  <si>
    <t>1388-CHN</t>
  </si>
  <si>
    <t xml:space="preserve">               Chi hé ph¶i thu c­íc -Chi Nh¸nh Hµ Néi</t>
  </si>
  <si>
    <t>1388-CHP</t>
  </si>
  <si>
    <r>
      <t xml:space="preserve">Doanh thu
</t>
    </r>
    <r>
      <rPr>
        <b/>
        <i/>
        <sz val="10"/>
        <rFont val="VNI-Times"/>
        <family val="0"/>
      </rPr>
      <t>Revenue</t>
    </r>
  </si>
  <si>
    <r>
      <t xml:space="preserve">Doanh thu baùn haøng vaø cung caáp dòch vuï
</t>
    </r>
    <r>
      <rPr>
        <i/>
        <sz val="10"/>
        <rFont val="VNI-Times"/>
        <family val="0"/>
      </rPr>
      <t>Revenue from sales of qoods and rendering of services</t>
    </r>
  </si>
  <si>
    <r>
      <t xml:space="preserve">Caùc khoaûn giaûm tröø doanh thu
</t>
    </r>
    <r>
      <rPr>
        <b/>
        <i/>
        <sz val="10"/>
        <rFont val="VNI-Times"/>
        <family val="0"/>
      </rPr>
      <t>Deductible items</t>
    </r>
  </si>
  <si>
    <t xml:space="preserve">            TiÒn gëi Ký quü  -SGD/Ng©n hµng Hµng h¶i-Maritime Bank</t>
  </si>
  <si>
    <t xml:space="preserve">   Chi phÝ Qlý: KhÊu hao TSC§</t>
  </si>
  <si>
    <t>6427</t>
  </si>
  <si>
    <t xml:space="preserve">   Chi phÝ Qly: DÞch vô mua ngoµi</t>
  </si>
  <si>
    <t>64271</t>
  </si>
  <si>
    <t xml:space="preserve">      Chi phÝ ®iÖn, n­íc, b­u chÝnh, TTLL</t>
  </si>
  <si>
    <t>64272</t>
  </si>
  <si>
    <t xml:space="preserve">      DÞch vô mua ngoµi kh¸c</t>
  </si>
  <si>
    <t>6428</t>
  </si>
  <si>
    <t xml:space="preserve">   Chi phÝ b»ng tiÒn kh¸c</t>
  </si>
  <si>
    <t>711</t>
  </si>
  <si>
    <t>Thu nhËp kh¸c</t>
  </si>
  <si>
    <t>7113</t>
  </si>
  <si>
    <t xml:space="preserve">   Thu nhËp tiÒn thõa cña kh¸ch hµng</t>
  </si>
  <si>
    <t>811</t>
  </si>
  <si>
    <t>Chi phÝ kh¸c</t>
  </si>
  <si>
    <t>8115</t>
  </si>
  <si>
    <r>
      <t xml:space="preserve"> Lôïi nhuaän khaùc
 </t>
    </r>
    <r>
      <rPr>
        <b/>
        <i/>
        <sz val="9"/>
        <rFont val="VNI-Times"/>
        <family val="0"/>
      </rPr>
      <t>Other profit</t>
    </r>
  </si>
  <si>
    <t xml:space="preserve">      Chi phÝ ph¶i tr¶ cho dÞch vô GNHH- Trung t©m Kho c¶ng</t>
  </si>
  <si>
    <t>33524</t>
  </si>
  <si>
    <t xml:space="preserve">      Chi phÝ ph¶i tr¶ GNHH, c­íc-CNHN</t>
  </si>
  <si>
    <t>33525</t>
  </si>
  <si>
    <t xml:space="preserve">      Chi phÝ ph¶i tr¶ GNHH, c­íc-CNDN</t>
  </si>
  <si>
    <t>33527</t>
  </si>
  <si>
    <t xml:space="preserve">      Chi phÝ ph¶i tr¶ dÞch vô cho thuª VP -Tower</t>
  </si>
  <si>
    <t>338</t>
  </si>
  <si>
    <t>Ph¶i tr¶, ph¶i nép kh¸c</t>
  </si>
  <si>
    <t>3382</t>
  </si>
  <si>
    <t xml:space="preserve">   Kinh phÝ c«ng ®oµn</t>
  </si>
  <si>
    <t>33821</t>
  </si>
  <si>
    <t xml:space="preserve">      Kinh phÝ c«ng ®oµn c«ng ty</t>
  </si>
  <si>
    <t>33822</t>
  </si>
  <si>
    <t xml:space="preserve">      Kinh phÝ c«ng ®oµn nép cÊp trªn</t>
  </si>
  <si>
    <t>3383</t>
  </si>
  <si>
    <t xml:space="preserve">   B¶o hiÓm x· héi</t>
  </si>
  <si>
    <t>3384</t>
  </si>
  <si>
    <t xml:space="preserve">   B¶o hiÓm y tÕ</t>
  </si>
  <si>
    <t>3385</t>
  </si>
  <si>
    <t xml:space="preserve">   Ph¶i tr¶ ph¸t hµnh mua cæ phiÕu</t>
  </si>
  <si>
    <t>3386</t>
  </si>
  <si>
    <t xml:space="preserve">   NhËn ký quü, ký c­îc ng¾n h¹n</t>
  </si>
  <si>
    <t>33864</t>
  </si>
  <si>
    <t xml:space="preserve">               Chi phÝ tr¶ tr­íc tiÒn mua b¶o hiÓm xe « t«</t>
  </si>
  <si>
    <t>1443ABBANK</t>
  </si>
  <si>
    <t xml:space="preserve">                     Ký quü mì LC - AB Bank</t>
  </si>
  <si>
    <t>1444</t>
  </si>
  <si>
    <t xml:space="preserve">   Ký c­îc, ký quü NH Hµng H¶i</t>
  </si>
  <si>
    <t>1444S</t>
  </si>
  <si>
    <t xml:space="preserve">      Ký quü  b¶o l·nh - NH Hµng H¶i - SGD</t>
  </si>
  <si>
    <t>Dù phßng gi¶m gi¸ ®Çu t­ dµi h¹n</t>
  </si>
  <si>
    <t>Chi phÝ tr¶ tr­íc dµi h¹n</t>
  </si>
  <si>
    <t>242-CT</t>
  </si>
  <si>
    <t xml:space="preserve">         Chi phÝ tr¶ trø¬c dµi h¹n /CTY</t>
  </si>
  <si>
    <r>
      <t xml:space="preserve">   * Voán ñaàu tö cuûa Chuû sôû höõu: ñöôïc ghi nhaän theo soå saùch thöïc teá ñaõ ñaàu tö cuûa chuû sôû höõu.
      </t>
    </r>
    <r>
      <rPr>
        <i/>
        <sz val="10"/>
        <rFont val="VNI-Helve-Condense"/>
        <family val="0"/>
      </rPr>
      <t>Capital: being recorded according to the amount actually invested by investment.</t>
    </r>
  </si>
  <si>
    <r>
      <t xml:space="preserve">Khoaûn muïc
</t>
    </r>
    <r>
      <rPr>
        <b/>
        <i/>
        <sz val="9"/>
        <color indexed="8"/>
        <rFont val="VNI-Times"/>
        <family val="0"/>
      </rPr>
      <t>Items</t>
    </r>
  </si>
  <si>
    <r>
      <t>Phöông tieän vaän taûi
Mean of t</t>
    </r>
    <r>
      <rPr>
        <b/>
        <i/>
        <sz val="9"/>
        <color indexed="8"/>
        <rFont val="VNI-Times"/>
        <family val="0"/>
      </rPr>
      <t>ransportation</t>
    </r>
  </si>
  <si>
    <r>
      <t xml:space="preserve">Thieát bò duïng cuï Q.lyù
</t>
    </r>
    <r>
      <rPr>
        <b/>
        <i/>
        <sz val="9"/>
        <color indexed="8"/>
        <rFont val="VNI-Times"/>
        <family val="0"/>
      </rPr>
      <t>Office Equipment</t>
    </r>
  </si>
  <si>
    <r>
      <t xml:space="preserve">Toång coäng
</t>
    </r>
    <r>
      <rPr>
        <b/>
        <i/>
        <sz val="9"/>
        <color indexed="8"/>
        <rFont val="VNI-Times"/>
        <family val="0"/>
      </rPr>
      <t>Total</t>
    </r>
  </si>
  <si>
    <t>154P1</t>
  </si>
  <si>
    <t xml:space="preserve">      Chi phÝ cung cÊp dÞch vô giao nhËn - P.NghiÖp vô 1</t>
  </si>
  <si>
    <t>154P2</t>
  </si>
  <si>
    <t xml:space="preserve">      Chi phÝ cung cÊp dÞch vô giao nhËn - P.NghiÖp vô 2</t>
  </si>
  <si>
    <t>5113DN4</t>
  </si>
  <si>
    <t xml:space="preserve">            Doanh thu dÞch vô cøíc/CNDN(CHK)</t>
  </si>
  <si>
    <t>5151</t>
  </si>
  <si>
    <t xml:space="preserve">   Cæ tøc, lîi nhuËn ®­îc chia do gãp vèn LD</t>
  </si>
  <si>
    <t>632DN6</t>
  </si>
  <si>
    <t>632DN62</t>
  </si>
  <si>
    <t>632HN22</t>
  </si>
  <si>
    <t>632HP2</t>
  </si>
  <si>
    <t>632HP22</t>
  </si>
  <si>
    <t>632P28</t>
  </si>
  <si>
    <t>6353</t>
  </si>
  <si>
    <t xml:space="preserve">   Lç thanh lý c¸c kho¶n ®Çu t­ ng¾n h¹n, dµi h¹n</t>
  </si>
  <si>
    <t xml:space="preserve">   Ph­¬ng tiÖn vËn t¶i, truyÒn dÉn</t>
  </si>
  <si>
    <t>2114</t>
  </si>
  <si>
    <t xml:space="preserve">   ThiÕt bÞ, dông cô qu¶n lý</t>
  </si>
  <si>
    <t>2118</t>
  </si>
  <si>
    <t xml:space="preserve">   TSC§ kh¸c</t>
  </si>
  <si>
    <t>TSC§ v« h×nh</t>
  </si>
  <si>
    <t>2131</t>
  </si>
  <si>
    <t xml:space="preserve">   QuyÒn sö dông ®Êt</t>
  </si>
  <si>
    <t>2135</t>
  </si>
  <si>
    <t xml:space="preserve">   PhÇn mÒm m¸y vi tÝnh</t>
  </si>
  <si>
    <t>214</t>
  </si>
  <si>
    <t>5113HN1</t>
  </si>
  <si>
    <t xml:space="preserve">            Doanh thu  v/chuyÓn, bèc xÕp/CNHN(5%)</t>
  </si>
  <si>
    <t>5113HN2</t>
  </si>
  <si>
    <t xml:space="preserve">            Doanh thu dÞch vô GNHH/CNHN10%)</t>
  </si>
  <si>
    <t>5113HN3</t>
  </si>
  <si>
    <t xml:space="preserve">            Doanh thu dÞch vô GNHH/CNHN(KCX-0%)</t>
  </si>
  <si>
    <t>5113HN4</t>
  </si>
  <si>
    <t xml:space="preserve">            Doanh thu dÞch vô cøíc/CNHN(CHK)</t>
  </si>
  <si>
    <t>5113HP</t>
  </si>
  <si>
    <t xml:space="preserve">         Doanh thu cung cÊp dÞch vô/CNHP</t>
  </si>
  <si>
    <t>5113HP1</t>
  </si>
  <si>
    <t>1122-CT6</t>
  </si>
  <si>
    <t xml:space="preserve">               TiÒn göi NH.VND gèc USD/Ng©n hµng Techcombank</t>
  </si>
  <si>
    <t>1122-CT7</t>
  </si>
  <si>
    <t xml:space="preserve">               TiÒn gëi NH.VND gèc USD/Ng©n hµng An B×nh</t>
  </si>
  <si>
    <t>1122-CT8</t>
  </si>
  <si>
    <t xml:space="preserve">         Chi phÝ tr¶ trø¬c ng¾n h¹n - Trung t©m kho cang ICD</t>
  </si>
  <si>
    <t>142-KV1</t>
  </si>
  <si>
    <t>142-KV3</t>
  </si>
  <si>
    <t>142-TW</t>
  </si>
  <si>
    <t xml:space="preserve">   Lç  chªnh lÖch tû gÝa ®· thùc hiÖn</t>
  </si>
  <si>
    <t>641</t>
  </si>
  <si>
    <r>
      <t xml:space="preserve">b/ BHXH, BHYT vaø KPCÑ
</t>
    </r>
    <r>
      <rPr>
        <i/>
        <sz val="10"/>
        <rFont val="VNI-Times"/>
        <family val="0"/>
      </rPr>
      <t xml:space="preserve">   Social, health insurance, trade union</t>
    </r>
  </si>
  <si>
    <r>
      <t xml:space="preserve">3. Chi phí khaáu hao TSCÑ
</t>
    </r>
    <r>
      <rPr>
        <i/>
        <sz val="10"/>
        <rFont val="VNI-Times"/>
        <family val="0"/>
      </rPr>
      <t xml:space="preserve">   Depreciation expenses</t>
    </r>
  </si>
  <si>
    <r>
      <t xml:space="preserve">4. Chi phí dòch vuï mua ngoaøi
</t>
    </r>
    <r>
      <rPr>
        <i/>
        <sz val="10"/>
        <rFont val="VNI-Times"/>
        <family val="0"/>
      </rPr>
      <t xml:space="preserve">   External services expenses</t>
    </r>
  </si>
  <si>
    <r>
      <t xml:space="preserve">5. Chi phí khaùc baèng tieàn
</t>
    </r>
    <r>
      <rPr>
        <i/>
        <sz val="10"/>
        <rFont val="VNI-Times"/>
        <family val="0"/>
      </rPr>
      <t xml:space="preserve">   Other expenses in cash</t>
    </r>
  </si>
  <si>
    <t>142-CT5</t>
  </si>
  <si>
    <t xml:space="preserve">            Chi phÝ tr¶ trø¬c ng¾n h¹n - Phßng Sales</t>
  </si>
  <si>
    <t>142-KV</t>
  </si>
  <si>
    <r>
      <t xml:space="preserve">Coâng ty coù nghóa vuï noäp thueá thu nhaäp doanh nghieäp vôùi thueá suaát 25% treân thu nhaäp chòu thueá.
</t>
    </r>
    <r>
      <rPr>
        <i/>
        <sz val="10"/>
        <rFont val="VNI-Times"/>
        <family val="0"/>
      </rPr>
      <t>The company is responsible to pay corporate income tax at the rate of 25% on taxable income.</t>
    </r>
  </si>
  <si>
    <t>1421-HN</t>
  </si>
  <si>
    <t xml:space="preserve">            Chi phÝ tr¶ trø¬c ng¾n h¹n - CNHN</t>
  </si>
  <si>
    <t>1421-HN1</t>
  </si>
  <si>
    <t xml:space="preserve">               Chi phÝ tr¶ tr­íc tiÒn thuª VP -CNHN</t>
  </si>
  <si>
    <t>1421-HP</t>
  </si>
  <si>
    <t xml:space="preserve">            Chi phÝ tr¶ trø¬c ng¾n h¹n - CNHP</t>
  </si>
  <si>
    <t>1421-HP1</t>
  </si>
  <si>
    <t>1421-HP2</t>
  </si>
  <si>
    <t>144</t>
  </si>
  <si>
    <t>ThÕ chÊp,ký cù¬c,ký quü ng¾n h¹n</t>
  </si>
  <si>
    <t>1441</t>
  </si>
  <si>
    <t xml:space="preserve">   Ký c­îc ng¾n h¹n .DVN</t>
  </si>
  <si>
    <t>1443</t>
  </si>
  <si>
    <t xml:space="preserve">   Ký c­îc, ký quü mì L/C</t>
  </si>
  <si>
    <t>Nguyªn liÖu, vËt liÖu</t>
  </si>
  <si>
    <t>1522</t>
  </si>
  <si>
    <t xml:space="preserve">   Nhiªn liÖu, vËt t­</t>
  </si>
  <si>
    <t>1524</t>
  </si>
  <si>
    <t xml:space="preserve">   Phô tïng thay thÕ</t>
  </si>
  <si>
    <t>153</t>
  </si>
  <si>
    <t>C«ng cô, dông cô</t>
  </si>
  <si>
    <t>1531-CT</t>
  </si>
  <si>
    <t xml:space="preserve">            C«ng cô,dông cô/C«ng Ty</t>
  </si>
  <si>
    <t>1531-HN</t>
  </si>
  <si>
    <t xml:space="preserve">            C«ng cô,dông cô/CNHN</t>
  </si>
  <si>
    <t>1531-KV</t>
  </si>
  <si>
    <t xml:space="preserve">            C«ng cô,dông cô /P.KV.BPKho</t>
  </si>
  <si>
    <t>Chi phÝ cung cÊp dÞch vô giao nhËn</t>
  </si>
  <si>
    <t>154HN</t>
  </si>
  <si>
    <t xml:space="preserve">      Chi phÝ cung cÊp dÞch vô giao nhËn - CN. Hµ Néi</t>
  </si>
  <si>
    <t>154HP</t>
  </si>
  <si>
    <t xml:space="preserve">      Chi phÝ cung cÊp dÞch vô giao nhËn - CN H¶i Phßng</t>
  </si>
  <si>
    <t xml:space="preserve">            Doanh thu  v/chuyÓn, bèc xÕp/P.NV2(5%)</t>
  </si>
  <si>
    <t>5113P22</t>
  </si>
  <si>
    <t xml:space="preserve">            Doanh thu dÞch vô GNHH/P.NV2 (10%)</t>
  </si>
  <si>
    <t>In the event of general borrowings which are partly used for acquiring, constructing or producing an asset in progress, the costs eligible for capitalization will be determined according to the capitalization rates applied to average accumulated expenditure on that asset. The capitalization rates are computed at the average interest rates on the borrowings not yet paid during the period, except for particular borrowings serving the purpose of obtaining a specific asset</t>
  </si>
  <si>
    <t>412</t>
  </si>
  <si>
    <t xml:space="preserve"> Trong ñoù: Chi phí laõi vay
 In which: interest expenses</t>
  </si>
  <si>
    <t>51</t>
  </si>
  <si>
    <t>60</t>
  </si>
  <si>
    <t>Cash and cash equivalents include cash on hand, cash in bank, cash in transit and short-term investments of which the due dates can not exceed 1 year  from the dates of the investments and the convertibility into cash is easy, and which do not have a lot of risks in the conversion into cash.</t>
  </si>
  <si>
    <t xml:space="preserve">               Chi hé ph¶i thu Cty §Þnh Giang</t>
  </si>
  <si>
    <t>1388KHOA</t>
  </si>
  <si>
    <t xml:space="preserve">               Chi hé ph¶i thu -TÊn Khoa</t>
  </si>
  <si>
    <t>1388LDDD</t>
  </si>
  <si>
    <t xml:space="preserve">               Chi hé ph¶i thu -Lien Doanh §¹i D­¬ng</t>
  </si>
  <si>
    <t>1388QTAV</t>
  </si>
  <si>
    <r>
      <t xml:space="preserve">Nhaø cöûa, 
vaät kieán truùc
</t>
    </r>
    <r>
      <rPr>
        <b/>
        <i/>
        <sz val="9"/>
        <color indexed="8"/>
        <rFont val="VNI-Times"/>
        <family val="0"/>
      </rPr>
      <t>Building, structures</t>
    </r>
  </si>
  <si>
    <t xml:space="preserve">Rewards of the company in the joint control activities and the assets under the joint control are reflected in the financial statements by allocating the shares of the company in assets, liabilities, income and expenses into the corresponding items. </t>
  </si>
  <si>
    <t>632HP1</t>
  </si>
  <si>
    <t>632HP11</t>
  </si>
  <si>
    <t>632HP12</t>
  </si>
  <si>
    <t>632HP13</t>
  </si>
  <si>
    <t xml:space="preserve">            Chi phÝ tiÒn ¨n gi÷a ca, trùc kho XNH</t>
  </si>
  <si>
    <t>632HP3</t>
  </si>
  <si>
    <t xml:space="preserve">         Chi phÝ VPP, dông cô VP, bao b×</t>
  </si>
  <si>
    <t>632HP4</t>
  </si>
  <si>
    <t>632HP7</t>
  </si>
  <si>
    <t>632HP71</t>
  </si>
  <si>
    <t>632HP711</t>
  </si>
  <si>
    <t>632HP713</t>
  </si>
  <si>
    <t>632HP72</t>
  </si>
  <si>
    <t>632HP73</t>
  </si>
  <si>
    <t>632KV</t>
  </si>
  <si>
    <t xml:space="preserve">      GÝa vèn cña dÞch vô ®· cung cÊp -TTKC</t>
  </si>
  <si>
    <t>632KV1</t>
  </si>
  <si>
    <t>632KV11</t>
  </si>
  <si>
    <t>632KV12</t>
  </si>
  <si>
    <t>632KV13</t>
  </si>
  <si>
    <t>632KV2</t>
  </si>
  <si>
    <t>632KV21</t>
  </si>
  <si>
    <t>632KV22</t>
  </si>
  <si>
    <t xml:space="preserve">            Chi phÝ vËt t­, PTTT</t>
  </si>
  <si>
    <t>632KV3</t>
  </si>
  <si>
    <t xml:space="preserve">         Chi phÝ VPP,dông cô VP , bao b×</t>
  </si>
  <si>
    <t>632KV4</t>
  </si>
  <si>
    <t>632KV6</t>
  </si>
  <si>
    <t>632KV62</t>
  </si>
  <si>
    <t>632KV7</t>
  </si>
  <si>
    <t>5113HN</t>
  </si>
  <si>
    <t xml:space="preserve">         Doanh thu cung cÊp dÞch vô/CNHN</t>
  </si>
  <si>
    <t xml:space="preserve">      Gi¸ vèn cña dÞch vô ®· cung cÊp -P.NV1</t>
  </si>
  <si>
    <t>632P11</t>
  </si>
  <si>
    <t>632P111</t>
  </si>
  <si>
    <t>632P112</t>
  </si>
  <si>
    <t>632P113</t>
  </si>
  <si>
    <t>632P12</t>
  </si>
  <si>
    <t>632P121</t>
  </si>
  <si>
    <r>
      <t xml:space="preserve">Tieàn laõi ñöôïc ghi nhaän treân cô sôû thôøi gian vaø laõi suaát töøng kyø.
</t>
    </r>
    <r>
      <rPr>
        <i/>
        <sz val="10"/>
        <rFont val="VNI-Times"/>
        <family val="0"/>
      </rPr>
      <t>Interests are recorded based on the term and the interest rates applied for each period.</t>
    </r>
  </si>
  <si>
    <r>
      <t xml:space="preserve">Khoaûn muïc
</t>
    </r>
    <r>
      <rPr>
        <b/>
        <i/>
        <sz val="10"/>
        <rFont val="VNI-Times"/>
        <family val="0"/>
      </rPr>
      <t>Items</t>
    </r>
  </si>
  <si>
    <r>
      <t xml:space="preserve">Tieàn maët
</t>
    </r>
    <r>
      <rPr>
        <i/>
        <sz val="10"/>
        <rFont val="VNI-Times"/>
        <family val="0"/>
      </rPr>
      <t xml:space="preserve">Cash </t>
    </r>
  </si>
  <si>
    <r>
      <t xml:space="preserve">Tieàn göûi ngaân haøng
</t>
    </r>
    <r>
      <rPr>
        <i/>
        <sz val="10"/>
        <rFont val="VNI-Times"/>
        <family val="0"/>
      </rPr>
      <t>Cash in bank</t>
    </r>
  </si>
  <si>
    <r>
      <t xml:space="preserve">Caùc khoaûn töông ñöông tieàn
</t>
    </r>
    <r>
      <rPr>
        <i/>
        <sz val="10"/>
        <rFont val="VNI-Times"/>
        <family val="0"/>
      </rPr>
      <t>Cash equivalents</t>
    </r>
  </si>
  <si>
    <t xml:space="preserve">               Thu hé ph¶i tr¶ Hµng lÎ P.NV1</t>
  </si>
  <si>
    <t>3388-SHI</t>
  </si>
  <si>
    <t xml:space="preserve">               Thu hé ph¶i tr¶ SHIBUSAWA</t>
  </si>
  <si>
    <t>3388-UNI</t>
  </si>
  <si>
    <t xml:space="preserve">               Thu hé ph¶i tr¶ UNITED PHOSPHORUS LTD.</t>
  </si>
  <si>
    <t>3388-YAT</t>
  </si>
  <si>
    <t xml:space="preserve">               Thu hé ph¶i tr¶ YATARI EXPRESS</t>
  </si>
  <si>
    <t>3388ASTG</t>
  </si>
  <si>
    <t xml:space="preserve">               Thu hé ph¶i tr¶ ASTG BANGKOK</t>
  </si>
  <si>
    <t>3388ORIE</t>
  </si>
  <si>
    <t xml:space="preserve">               Thu hé ph¶i tr¶ ORIENT</t>
  </si>
  <si>
    <t>3388SHUT</t>
  </si>
  <si>
    <t xml:space="preserve">               Thu hé ph¶i tr¶ SHUTLE CARGO</t>
  </si>
  <si>
    <t>3388TRAD</t>
  </si>
  <si>
    <t xml:space="preserve">               Thu hé ph¶i tr¶ TRADE LOGISTIC D.0.0</t>
  </si>
  <si>
    <t>3388USWL</t>
  </si>
  <si>
    <t xml:space="preserve">               Thu hé ph¶i tr¶ U.S.WORLDWIDE</t>
  </si>
  <si>
    <t>3389</t>
  </si>
  <si>
    <t xml:space="preserve">   B¶o hiÓm thÊt nghiÖp</t>
  </si>
  <si>
    <t>341</t>
  </si>
  <si>
    <t>Vay dµi h¹n</t>
  </si>
  <si>
    <t>3411</t>
  </si>
  <si>
    <t xml:space="preserve">   Vay dµi h¹n ng©n hµng</t>
  </si>
  <si>
    <t>34111</t>
  </si>
  <si>
    <t xml:space="preserve">      Vay dµi h¹n NH: VN§</t>
  </si>
  <si>
    <t>344</t>
  </si>
  <si>
    <t>NhËn ký quü, ký cù¬c dµi h¹n</t>
  </si>
  <si>
    <t>3441</t>
  </si>
  <si>
    <t xml:space="preserve">   Ký quü H§ thuª kho NQ</t>
  </si>
  <si>
    <t>3442</t>
  </si>
  <si>
    <t xml:space="preserve">   Ký quü thuª cao èc 172-HBT</t>
  </si>
  <si>
    <t>Nguån vèn kinh doanh</t>
  </si>
  <si>
    <t xml:space="preserve">            Chi phÝ thuª ®Êt - TTKC</t>
  </si>
  <si>
    <t>142-KV4</t>
  </si>
  <si>
    <t xml:space="preserve">            Chi phÝ söa ch÷a, kh¸c -TTKC</t>
  </si>
  <si>
    <r>
      <t xml:space="preserve">Nguyeân Giaù TSCÑ HH
</t>
    </r>
    <r>
      <rPr>
        <b/>
        <i/>
        <sz val="9"/>
        <color indexed="8"/>
        <rFont val="VNI-Times"/>
        <family val="0"/>
      </rPr>
      <t>Historical cost</t>
    </r>
  </si>
  <si>
    <r>
      <t xml:space="preserve">TSCÑ h.thaønh 
töù quyõ PL
</t>
    </r>
    <r>
      <rPr>
        <b/>
        <i/>
        <sz val="9"/>
        <color indexed="8"/>
        <rFont val="VNI-Times"/>
        <family val="0"/>
      </rPr>
      <t>F/A from bonus &amp; welfare funs</t>
    </r>
  </si>
  <si>
    <r>
      <t xml:space="preserve">Thoâng tin boå sung cho caùc khoaûn muïc trình baøy trong  baùo caùo keát quaû hoaït ñoäng kinh doanh.
</t>
    </r>
    <r>
      <rPr>
        <b/>
        <i/>
        <sz val="10"/>
        <rFont val="VNI-Times"/>
        <family val="0"/>
      </rPr>
      <t>Supplementary information for the items in the  income statement.</t>
    </r>
  </si>
  <si>
    <r>
      <t xml:space="preserve">Doanh thu hoaït ñoäng taøi chính
</t>
    </r>
    <r>
      <rPr>
        <b/>
        <i/>
        <sz val="10"/>
        <rFont val="VNI-Times"/>
        <family val="0"/>
      </rPr>
      <t xml:space="preserve"> Income from financial activities</t>
    </r>
  </si>
  <si>
    <r>
      <t xml:space="preserve">Nguoàn voán kinh doanh cuûa Coâng ty bao goàm:
</t>
    </r>
    <r>
      <rPr>
        <b/>
        <i/>
        <sz val="10"/>
        <rFont val="VNI-Times"/>
        <family val="0"/>
      </rPr>
      <t>The company’s sources of capital include:</t>
    </r>
  </si>
  <si>
    <r>
      <t xml:space="preserve">Caùc quyõ ñöôïc trích laäp vaø söû duïng theo Ñieàu leä Coâng ty.
</t>
    </r>
    <r>
      <rPr>
        <b/>
        <i/>
        <sz val="10"/>
        <rFont val="VNI-Times"/>
        <family val="0"/>
      </rPr>
      <t xml:space="preserve">The company’s funds are extracted and used in line with the company’s Charter.
</t>
    </r>
    <r>
      <rPr>
        <b/>
        <sz val="10"/>
        <rFont val="VNI-Times"/>
        <family val="0"/>
      </rPr>
      <t xml:space="preserve">
</t>
    </r>
  </si>
  <si>
    <r>
      <t xml:space="preserve">Chi phí phaûi traû ñöôïc ghi nhaän döïa treân caùc öôùc tính hôïp lyù veà soá tieàn phaûi traû cho caùc haøng hoaù, dòch vuï ñaõ söû duïng trong kyø. Vieäc trích tröôùc chi phí söûa chöõa lôùn taøi saûn coá ñònh ñöôïc caên cöù vaøo keá hoaïch chi phí söûa chöõa taøi saûn coá ñònh. Neáu chi phí söûa chöõa lôùn taøi saûn coá ñònh thöïc teá cao hôn soá ñaõ trích thì phaàn cheânh leäch ñöôïc haïch toaùn toaøn boä vaøo chi phí hoaëc phaân boå daàn vaøo chi phí trong thôøi gian toái ña laø 3 naêm. Neáu chi phí söûa chöõa lôùn thöïc teá nhoû hôn soá ñaõ trích thì phaàn cheânh leäch ñöôïc haïch toaùn giaûm chi phí trong kyø.
</t>
    </r>
    <r>
      <rPr>
        <i/>
        <sz val="10"/>
        <rFont val="VNI-Times"/>
        <family val="0"/>
      </rPr>
      <t>Accrued expenses are recorded based on reasonable estimates on the amounts payable for goods and services already used during the period. 
The accrual of large repair expenses is based on the company’s plan to repair fixed assets. In case the large repair expenses are higher than the accrued amount, the difference is allocated fully or gradually into expenses for the maximum period of 3 years. In case the large repair expenses are lower than the accrued amount, the difference is recorded as a decrease of expenses incurred during the period.</t>
    </r>
    <r>
      <rPr>
        <sz val="10"/>
        <rFont val="VNI-Times"/>
        <family val="0"/>
      </rPr>
      <t xml:space="preserve">
</t>
    </r>
  </si>
  <si>
    <t>632QL3</t>
  </si>
  <si>
    <t>632QL6</t>
  </si>
  <si>
    <t>632QL62</t>
  </si>
  <si>
    <t>632QL7</t>
  </si>
  <si>
    <t>632QL71</t>
  </si>
  <si>
    <t>632QL713</t>
  </si>
  <si>
    <r>
      <t xml:space="preserve">Thoâng tin boå sung cho caùc khoaûn muïc trình baøy trong baûng caân ñoái keá toaùn vaø baùo caùo keát quaû hoaït ñoäng kinh doanh.
</t>
    </r>
    <r>
      <rPr>
        <b/>
        <i/>
        <sz val="10"/>
        <color indexed="10"/>
        <rFont val="VNI-Times"/>
        <family val="0"/>
      </rPr>
      <t>Supplementary information for the items in the balance sheet and income statement.</t>
    </r>
  </si>
  <si>
    <t>Giaù trò</t>
  </si>
  <si>
    <t xml:space="preserve">            Doanh thu  v/chuyÓn, bèc xÕp/CNHP(5%)</t>
  </si>
  <si>
    <t>5113HP2</t>
  </si>
  <si>
    <t xml:space="preserve">            Doanh thu dÞch vô GNHH/CNHP(10%)</t>
  </si>
  <si>
    <t>5113KV</t>
  </si>
  <si>
    <t xml:space="preserve">         Doanh thu dÞch vô l­u kho baÜ/P.Kho vËn .BPKh</t>
  </si>
  <si>
    <t>5113KV1</t>
  </si>
  <si>
    <t>632DN7</t>
  </si>
  <si>
    <t xml:space="preserve">   Mua s¾m TSC§</t>
  </si>
  <si>
    <t>2412</t>
  </si>
  <si>
    <t xml:space="preserve">   X©y dùng c¬ b¶n</t>
  </si>
  <si>
    <t>2413</t>
  </si>
  <si>
    <t>BAÙO CAÙO KEÁT QUAÛ HOAÏT ÑOÄNG KINH DOANH</t>
  </si>
  <si>
    <t>INCOME STATEMENT</t>
  </si>
  <si>
    <t>52</t>
  </si>
  <si>
    <t>VII.34</t>
  </si>
  <si>
    <t>8.</t>
  </si>
  <si>
    <t>9.</t>
  </si>
  <si>
    <t>311</t>
  </si>
  <si>
    <t>02</t>
  </si>
  <si>
    <t>04</t>
  </si>
  <si>
    <t>05</t>
  </si>
  <si>
    <t>06</t>
  </si>
  <si>
    <t>07</t>
  </si>
  <si>
    <t>222</t>
  </si>
  <si>
    <t>632P13</t>
  </si>
  <si>
    <t>632P14</t>
  </si>
  <si>
    <t>632P17</t>
  </si>
  <si>
    <t>632P171</t>
  </si>
  <si>
    <t>632P1711</t>
  </si>
  <si>
    <t>632P1712</t>
  </si>
  <si>
    <t>632P1713</t>
  </si>
  <si>
    <t>632P172</t>
  </si>
  <si>
    <t>632P173</t>
  </si>
  <si>
    <t>632P18</t>
  </si>
  <si>
    <t>632P2</t>
  </si>
  <si>
    <t xml:space="preserve">      Gi¸ vèn cña dÞch vô ®· cung cÊp -P.NV2</t>
  </si>
  <si>
    <t>632P21</t>
  </si>
  <si>
    <t>632P211</t>
  </si>
  <si>
    <t>632P212</t>
  </si>
  <si>
    <t>632P213</t>
  </si>
  <si>
    <t>632P22</t>
  </si>
  <si>
    <t>632P221</t>
  </si>
  <si>
    <t>632P23</t>
  </si>
  <si>
    <t>632P24</t>
  </si>
  <si>
    <t xml:space="preserve">         Chi phÝ dÞch vô mua ngoµi</t>
  </si>
  <si>
    <t>632DN71</t>
  </si>
  <si>
    <t xml:space="preserve">            Chi phÝ ®iÖn, n­íc, TTLL</t>
  </si>
  <si>
    <t>632DN711</t>
  </si>
  <si>
    <t xml:space="preserve">               Chi phÝ ®iÖn</t>
  </si>
  <si>
    <t>632DN712</t>
  </si>
  <si>
    <t xml:space="preserve">               Chi phÝ n­íc</t>
  </si>
  <si>
    <t>632DN713</t>
  </si>
  <si>
    <t xml:space="preserve">               Chi phÝ TTLL</t>
  </si>
  <si>
    <t>632DN72</t>
  </si>
  <si>
    <t xml:space="preserve">            Chi phÝ cung cÊp gi¸ thµnh dÞch vô</t>
  </si>
  <si>
    <r>
      <t xml:space="preserve">Th. Minh
</t>
    </r>
    <r>
      <rPr>
        <b/>
        <i/>
        <sz val="10"/>
        <rFont val="VNI-Times"/>
        <family val="0"/>
      </rPr>
      <t>Note</t>
    </r>
  </si>
  <si>
    <r>
      <t xml:space="preserve">Tieàn vaø caùc khoaûn töông ñöông baèng tieàn
</t>
    </r>
    <r>
      <rPr>
        <b/>
        <i/>
        <sz val="10"/>
        <rFont val="VNI-Times"/>
        <family val="0"/>
      </rPr>
      <t>Cash and cash equivalents</t>
    </r>
  </si>
  <si>
    <t>Transimex Saigon, Co. was transferred from State Company to Joint Stock Company on January 01, 2000 under the Decision No. 989/QD-TTg issued by Prime Minister dated October 26, 1999 and Business License No. 056651 granted by Investment and Planning Department of Hochiminh City dated December 03, 1999.</t>
  </si>
  <si>
    <t>IV</t>
  </si>
  <si>
    <t>10.</t>
  </si>
  <si>
    <t>11.</t>
  </si>
  <si>
    <t>12.</t>
  </si>
  <si>
    <t>13.</t>
  </si>
  <si>
    <t>14.</t>
  </si>
  <si>
    <t>15.</t>
  </si>
  <si>
    <r>
      <t xml:space="preserve">Trung taâm kho baõi caûng vôùi toång dieän tích hôn 90.000m2 ñaët taïi Phöôøng Tröôøng Thoï, Quaän Thuû Ñöùc, TP.HCM.
</t>
    </r>
    <r>
      <rPr>
        <i/>
        <sz val="10"/>
        <rFont val="VNI-Times"/>
        <family val="0"/>
      </rPr>
      <t>Total area of container depot and warehouse is 90.000m2 located at Truong Tho Ward, Thu Ñuc District. HCMC.</t>
    </r>
  </si>
  <si>
    <r>
      <t xml:space="preserve">Caùc chi nhaùnh cuûa Coâng ty ñaët taïi Haø Noäi, Haûi Phoøng vaø Ñaø Naüng.
</t>
    </r>
    <r>
      <rPr>
        <i/>
        <sz val="10"/>
        <rFont val="VNI-Times"/>
        <family val="0"/>
      </rPr>
      <t>The branches of the Company are located in Hanoi, Hai Phong and Da Nang.</t>
    </r>
  </si>
  <si>
    <t>30</t>
  </si>
  <si>
    <t>31</t>
  </si>
  <si>
    <t>32</t>
  </si>
  <si>
    <t>40</t>
  </si>
  <si>
    <t>50</t>
  </si>
  <si>
    <t>01</t>
  </si>
  <si>
    <t>133</t>
  </si>
  <si>
    <t xml:space="preserve">            Doanh thu dÞch vô bèc xÕp/TTC¶ng(5%)</t>
  </si>
  <si>
    <t>5113KV2</t>
  </si>
  <si>
    <t xml:space="preserve">            Doanh thu dÞch vô l­u kho baÜ/TTC¶ng(10%)</t>
  </si>
  <si>
    <t>5113KV3</t>
  </si>
  <si>
    <t xml:space="preserve">            Dthu dÞch vô xÕp dì, n©ng h¹, l­u KB (KCX-0%)</t>
  </si>
  <si>
    <t>5113P1</t>
  </si>
  <si>
    <t xml:space="preserve">         Doanh thu cung cÊp dÞch vô/P.Logistic</t>
  </si>
  <si>
    <t>5113P11</t>
  </si>
  <si>
    <t xml:space="preserve">  + Chi phí traû laõi tieàn vay BÑS</t>
  </si>
  <si>
    <t>1421-HN2</t>
  </si>
  <si>
    <t xml:space="preserve">               Chi phÝ trÝch tr­íc CCDC - CNHN</t>
  </si>
  <si>
    <t xml:space="preserve">               Chi phÝ tr¶ tr­íc tiÒn mua b¶o hiÓm - CNHP</t>
  </si>
  <si>
    <t>4111</t>
  </si>
  <si>
    <r>
      <t xml:space="preserve">Caùc khoaûn phaûi thu thöông maïi vaø caùc khoaûn phaûi thu khaùc ñöôïc ghi nhaän theo hoaù ñôn, chöùng töø.
</t>
    </r>
    <r>
      <rPr>
        <i/>
        <sz val="10"/>
        <rFont val="VNI-Times"/>
        <family val="0"/>
      </rPr>
      <t xml:space="preserve">Trade receivable and other receivable are recognized at the values on supporting documents and invoices.
</t>
    </r>
    <r>
      <rPr>
        <sz val="10"/>
        <rFont val="VNI-Times"/>
        <family val="0"/>
      </rPr>
      <t xml:space="preserve">
</t>
    </r>
  </si>
  <si>
    <r>
      <t xml:space="preserve">Taøi saûn coá ñònh höõu hình
</t>
    </r>
    <r>
      <rPr>
        <b/>
        <i/>
        <sz val="10"/>
        <rFont val="VNI-Times"/>
        <family val="0"/>
      </rPr>
      <t>Tangible fixed assets</t>
    </r>
  </si>
  <si>
    <r>
      <t xml:space="preserve">3. Tieàn chi cho vay, mua caùc coâng cuï nôï cuûa ñôn vò khaùc
</t>
    </r>
    <r>
      <rPr>
        <i/>
        <sz val="10"/>
        <rFont val="VNI-Times"/>
        <family val="0"/>
      </rPr>
      <t xml:space="preserve">    Payments for purchase of debt instruments of other entities</t>
    </r>
  </si>
  <si>
    <r>
      <t xml:space="preserve">4. Tieàn thu hoài cho vay, baùn laïi caùc coâng cuï nôï cuûa ñôn vò khaùc
 </t>
    </r>
    <r>
      <rPr>
        <i/>
        <sz val="10"/>
        <rFont val="VNI-Times"/>
        <family val="0"/>
      </rPr>
      <t xml:space="preserve">   Proceeds from sales of debt instruments of other entities</t>
    </r>
  </si>
  <si>
    <r>
      <t xml:space="preserve">5. Tieàn chi ñaàu tö goùp voán vaøo ñôn vò khaùc
 </t>
    </r>
    <r>
      <rPr>
        <i/>
        <sz val="10"/>
        <rFont val="VNI-Times"/>
        <family val="0"/>
      </rPr>
      <t xml:space="preserve">   Payment for investment in other entities</t>
    </r>
  </si>
  <si>
    <r>
      <t xml:space="preserve">6. Tieàn thu hoài ñaàu tö goùp voán vaøo ñôn vò khaùc
 </t>
    </r>
    <r>
      <rPr>
        <i/>
        <sz val="10"/>
        <rFont val="VNI-Times"/>
        <family val="0"/>
      </rPr>
      <t xml:space="preserve">   Collections on investment in other entities</t>
    </r>
  </si>
  <si>
    <r>
      <t xml:space="preserve">7. Tieàn thu laõi cho vay, coå töùc vaø lôïi nhuaän ñöôïc chia
 </t>
    </r>
    <r>
      <rPr>
        <i/>
        <sz val="10"/>
        <rFont val="VNI-Times"/>
        <family val="0"/>
      </rPr>
      <t xml:space="preserve">   Receipts of interest, dividends</t>
    </r>
  </si>
  <si>
    <t xml:space="preserve">            TiÒn göi NH.VND/CNDN -Ng©n hµng Vietcombank</t>
  </si>
  <si>
    <t>1121-HN</t>
  </si>
  <si>
    <t xml:space="preserve">            TiÒn göi NH.VND/CNHN - Ng©n hµng Vietcombank</t>
  </si>
  <si>
    <t>1121-HP</t>
  </si>
  <si>
    <t xml:space="preserve">               TiÒn göi ®Þnh kú VN§/ Agribank</t>
  </si>
  <si>
    <t>1121CT11</t>
  </si>
  <si>
    <t xml:space="preserve">               TiÒn göi ®Þnh kú VN§/ Techcombank</t>
  </si>
  <si>
    <t>1121CT21</t>
  </si>
  <si>
    <t xml:space="preserve">               TiÒn gëi NH.VND/Ng©n hµng An B×nh</t>
  </si>
  <si>
    <t>1121CT22</t>
  </si>
  <si>
    <t xml:space="preserve">               TiÒn gëi  §K - AB-BANK</t>
  </si>
  <si>
    <t>1122</t>
  </si>
  <si>
    <t xml:space="preserve">   TiÒn göi NH: NT-USD</t>
  </si>
  <si>
    <r>
      <t xml:space="preserve">Chi phí ñi vay
</t>
    </r>
    <r>
      <rPr>
        <b/>
        <i/>
        <sz val="10"/>
        <rFont val="VNI-Times"/>
        <family val="0"/>
      </rPr>
      <t>Borrowing costs</t>
    </r>
  </si>
  <si>
    <r>
      <t xml:space="preserve">Hoaït ñoäng lieân doanh
</t>
    </r>
    <r>
      <rPr>
        <b/>
        <i/>
        <sz val="10"/>
        <rFont val="VNI-Times"/>
        <family val="0"/>
      </rPr>
      <t>Recording joint venture activities</t>
    </r>
  </si>
  <si>
    <r>
      <t xml:space="preserve">Trích laäp quyõ döï phoøng trôï caáp maát vieäc laøm.
</t>
    </r>
    <r>
      <rPr>
        <b/>
        <i/>
        <sz val="10"/>
        <rFont val="VNI-Times"/>
        <family val="0"/>
      </rPr>
      <t xml:space="preserve"> Appropriation for unemployment fund</t>
    </r>
  </si>
  <si>
    <r>
      <t xml:space="preserve">Nguoàn voán kinh doanh - quyõ
</t>
    </r>
    <r>
      <rPr>
        <b/>
        <i/>
        <sz val="10"/>
        <rFont val="VNI-Times"/>
        <family val="0"/>
      </rPr>
      <t>Capital and funds</t>
    </r>
  </si>
  <si>
    <t xml:space="preserve">         Doanh thu cung cÊp dÞch vô/CNDN</t>
  </si>
  <si>
    <t>5113DN1</t>
  </si>
  <si>
    <t xml:space="preserve">            Doanh thu  v/chuyÓn, bèc xÕp/CNDN(5%)</t>
  </si>
  <si>
    <t>5113DN2</t>
  </si>
  <si>
    <t xml:space="preserve">            Doanh thu dÞch vô GNHH/CNDN (10%)</t>
  </si>
  <si>
    <t>5113DN3</t>
  </si>
  <si>
    <t xml:space="preserve">            Doanh thu dÞch vô GNHH/CNDN (KCX-0%)</t>
  </si>
  <si>
    <r>
      <t xml:space="preserve">1. Tieàn thu töø phaùt haønh coå phieáu, nhaän voán goùp cuûa chuû sôû höõu
  </t>
    </r>
    <r>
      <rPr>
        <i/>
        <sz val="10"/>
        <rFont val="VNI-Times"/>
        <family val="0"/>
      </rPr>
      <t xml:space="preserve">  Proceeds from equity issue and owner's equity</t>
    </r>
  </si>
  <si>
    <r>
      <t xml:space="preserve">2. Tieàn chi traû voán goùp cho caùc chuû sôû höõu, mua laïi coå phieáu cuûa DN ñaõ P.haønh
</t>
    </r>
    <r>
      <rPr>
        <i/>
        <sz val="10"/>
        <rFont val="VNI-Times"/>
        <family val="0"/>
      </rPr>
      <t xml:space="preserve">    Payments for shares returns and repurchase</t>
    </r>
  </si>
  <si>
    <t>Thu ban TS</t>
  </si>
  <si>
    <t>Thu cong trai</t>
  </si>
  <si>
    <t>Ñaàu tö</t>
  </si>
  <si>
    <r>
      <t xml:space="preserve">1. Tieàn thu baùn haøng, cung caáp dòch vuï vaø doanh thu khaùc
</t>
    </r>
    <r>
      <rPr>
        <i/>
        <sz val="10"/>
        <rFont val="VNI-Times"/>
        <family val="0"/>
      </rPr>
      <t xml:space="preserve">    Cash received from sales of goods, services and other revenue</t>
    </r>
  </si>
  <si>
    <r>
      <t xml:space="preserve">2. Tieàn chi traû cho ngöôøi cung caáp haøng hoaù vaø dòch vuï
</t>
    </r>
    <r>
      <rPr>
        <i/>
        <sz val="10"/>
        <rFont val="VNI-Times"/>
        <family val="0"/>
      </rPr>
      <t xml:space="preserve">    Cash paid to suppliers for goods and services</t>
    </r>
  </si>
  <si>
    <r>
      <t xml:space="preserve">3. Tieàn chi traû cho ngöôøi lao ñoäng
 </t>
    </r>
    <r>
      <rPr>
        <i/>
        <sz val="10"/>
        <rFont val="VNI-Times"/>
        <family val="0"/>
      </rPr>
      <t xml:space="preserve">   Cash paid to employees</t>
    </r>
  </si>
  <si>
    <r>
      <t xml:space="preserve">4. Tieàn chi traû laõi vay
 </t>
    </r>
    <r>
      <rPr>
        <i/>
        <sz val="10"/>
        <rFont val="VNI-Times"/>
        <family val="0"/>
      </rPr>
      <t xml:space="preserve">    Interest paid</t>
    </r>
  </si>
  <si>
    <r>
      <t xml:space="preserve">3.  Tieàn vay ngaén haïn, daøi haïn nhaän ñöôïc
     </t>
    </r>
    <r>
      <rPr>
        <i/>
        <sz val="10"/>
        <rFont val="VNI-Times"/>
        <family val="0"/>
      </rPr>
      <t>Proceeds from short-term and long-term borrowings</t>
    </r>
  </si>
  <si>
    <r>
      <t xml:space="preserve">4. Tieàn chi traû nôï goác vay
 </t>
    </r>
    <r>
      <rPr>
        <i/>
        <sz val="10"/>
        <rFont val="VNI-Times"/>
        <family val="0"/>
      </rPr>
      <t xml:space="preserve">   Payments to settle debts (principal)</t>
    </r>
  </si>
  <si>
    <r>
      <t xml:space="preserve">5. Tieàn chi traû nôï thueâ taøi chính
 </t>
    </r>
    <r>
      <rPr>
        <i/>
        <sz val="10"/>
        <rFont val="VNI-Times"/>
        <family val="0"/>
      </rPr>
      <t xml:space="preserve">    Payments to settle finance lease</t>
    </r>
  </si>
  <si>
    <r>
      <t xml:space="preserve">6. Coå töùc, lôïi nhuaän ñaõ traû cho chuû sôû höõu
  </t>
    </r>
    <r>
      <rPr>
        <i/>
        <sz val="10"/>
        <rFont val="VNI-Times"/>
        <family val="0"/>
      </rPr>
      <t xml:space="preserve">  Payments to interest, dividends</t>
    </r>
  </si>
  <si>
    <r>
      <t xml:space="preserve">Löu chuyeån tieàn thuaàn töø hoaït ñoäng taøi chính
</t>
    </r>
    <r>
      <rPr>
        <b/>
        <i/>
        <sz val="10"/>
        <rFont val="VNI-Times"/>
        <family val="0"/>
      </rPr>
      <t>Net cash flows from financing activities</t>
    </r>
  </si>
  <si>
    <r>
      <t xml:space="preserve">Löu chuyeån tieàn thuaàn trong kyø
</t>
    </r>
    <r>
      <rPr>
        <b/>
        <i/>
        <sz val="10"/>
        <rFont val="VNI-Times"/>
        <family val="0"/>
      </rPr>
      <t>Net cash flows in the period</t>
    </r>
  </si>
  <si>
    <t xml:space="preserve">            Chi phÝ tr¶ trø¬c ng¾n h¹n - Phßng KH§T</t>
  </si>
  <si>
    <r>
      <t xml:space="preserve">Cheá ñoä keá toaùn aùp duïng: Coâng ty aùp duïng Cheá ñoä Keá toaùn Doanh nghieäp Vieät Nam.
</t>
    </r>
    <r>
      <rPr>
        <b/>
        <i/>
        <sz val="10"/>
        <rFont val="VNI-Times"/>
        <family val="0"/>
      </rPr>
      <t xml:space="preserve">Accounting system. The company has been applying the Vietnamese accounting system.
</t>
    </r>
  </si>
  <si>
    <r>
      <t xml:space="preserve">Tuyeân boá veà vieäc tuaân thuû Chuaån möïc keá toaùn vaø cheá ñoä keá toaùn Vieät Nam:
</t>
    </r>
    <r>
      <rPr>
        <b/>
        <i/>
        <sz val="10"/>
        <rFont val="VNI-Times"/>
        <family val="0"/>
      </rPr>
      <t>Statement on the compliance with the accounting system and standards</t>
    </r>
  </si>
  <si>
    <r>
      <t xml:space="preserve">5. Tieàn chi noäp thueá TNDN
 </t>
    </r>
    <r>
      <rPr>
        <i/>
        <sz val="10"/>
        <rFont val="VNI-Times"/>
        <family val="0"/>
      </rPr>
      <t xml:space="preserve">  Income tax paid</t>
    </r>
  </si>
  <si>
    <t>ThuÕ vµ c¸c kho¶n ph¶i nép Nhµ_N</t>
  </si>
  <si>
    <t>3331</t>
  </si>
  <si>
    <t xml:space="preserve">   ThuÕ GTGT</t>
  </si>
  <si>
    <t>33311-1</t>
  </si>
  <si>
    <t xml:space="preserve">            ThuÕ GTGT ®Çu ra Phßng Logistic</t>
  </si>
  <si>
    <t>33311-11</t>
  </si>
  <si>
    <t xml:space="preserve">               ThuÕ GTGT ®Çu ra /Phßng Log(5%)</t>
  </si>
  <si>
    <t>33311-12</t>
  </si>
  <si>
    <t xml:space="preserve">               ThuÕ GTGT ®Çu ra /Phßng Log(10%)</t>
  </si>
  <si>
    <t>33311-2</t>
  </si>
  <si>
    <t xml:space="preserve">            ThuÕ GTGT ®Çu ra Phßng HT§L</t>
  </si>
  <si>
    <t xml:space="preserve">               ThuÕ GTGT ®Çu ra /Phßng HT§L(5%)</t>
  </si>
  <si>
    <t>33311-22</t>
  </si>
  <si>
    <t xml:space="preserve">               ThuÕ GTGT ®Çu ra /Phßng HT§L(10%)</t>
  </si>
  <si>
    <t>33311-CT</t>
  </si>
  <si>
    <r>
      <t xml:space="preserve">Caùc khoaûn giaûm tröø doanh thu
</t>
    </r>
    <r>
      <rPr>
        <b/>
        <i/>
        <sz val="9"/>
        <rFont val="VNI-Times"/>
        <family val="0"/>
      </rPr>
      <t>Deductible items</t>
    </r>
  </si>
  <si>
    <r>
      <t xml:space="preserve"> Doanh thu thuaàn veà baùn haøng vaø cung caáp dòch vuï
</t>
    </r>
    <r>
      <rPr>
        <i/>
        <sz val="9"/>
        <rFont val="VNI-Times"/>
        <family val="0"/>
      </rPr>
      <t xml:space="preserve"> Net revenue from sales of goods and rendering of services</t>
    </r>
  </si>
  <si>
    <r>
      <t xml:space="preserve"> Giaù voán haøng baùn
</t>
    </r>
    <r>
      <rPr>
        <i/>
        <sz val="9"/>
        <rFont val="VNI-Times"/>
        <family val="0"/>
      </rPr>
      <t xml:space="preserve"> Cost of goods sold</t>
    </r>
  </si>
  <si>
    <r>
      <t xml:space="preserve"> Lôïi nhuaän goäp baùn haøng vaø cung caáp dòch vuï
</t>
    </r>
    <r>
      <rPr>
        <b/>
        <i/>
        <sz val="9"/>
        <rFont val="VNI-Times"/>
        <family val="0"/>
      </rPr>
      <t xml:space="preserve"> Gross profit from sales of goods and rendering of services</t>
    </r>
  </si>
  <si>
    <r>
      <t xml:space="preserve"> Doanh thu hoaït ñoäng taøi chính
</t>
    </r>
    <r>
      <rPr>
        <i/>
        <sz val="9"/>
        <rFont val="VNI-Times"/>
        <family val="0"/>
      </rPr>
      <t xml:space="preserve"> Income from financial activities</t>
    </r>
  </si>
  <si>
    <r>
      <t xml:space="preserve"> Chi phí taøi chính
</t>
    </r>
    <r>
      <rPr>
        <i/>
        <sz val="9"/>
        <rFont val="VNI-Times"/>
        <family val="0"/>
      </rPr>
      <t xml:space="preserve"> Expenses from financial activities</t>
    </r>
  </si>
  <si>
    <r>
      <t xml:space="preserve"> Chi phí quaûn lyù doanh nghieäp
</t>
    </r>
    <r>
      <rPr>
        <i/>
        <sz val="9"/>
        <rFont val="VNI-Times"/>
        <family val="0"/>
      </rPr>
      <t xml:space="preserve"> General &amp; administration expenses </t>
    </r>
  </si>
  <si>
    <r>
      <t xml:space="preserve"> Lôïi nhuaän thuaàn töø hoaït ñoäng kinh doanh
 </t>
    </r>
    <r>
      <rPr>
        <b/>
        <i/>
        <sz val="9"/>
        <rFont val="VNI-Times"/>
        <family val="0"/>
      </rPr>
      <t>Net Operating profit</t>
    </r>
  </si>
  <si>
    <r>
      <t xml:space="preserve"> Thu nhaäp khaùc
 </t>
    </r>
    <r>
      <rPr>
        <i/>
        <sz val="9"/>
        <rFont val="VNI-Times"/>
        <family val="0"/>
      </rPr>
      <t>Other income</t>
    </r>
  </si>
  <si>
    <t xml:space="preserve">      NhËn ký quü thuª mÆt b»ng c¨n tin t¹i TTKC</t>
  </si>
  <si>
    <t>33865</t>
  </si>
  <si>
    <t xml:space="preserve">            Vay Dµi h¹n NH Qu©n §éi</t>
  </si>
  <si>
    <t xml:space="preserve">               Vay dµi h¹n NH Hµng H¶i-H§1727</t>
  </si>
  <si>
    <t>413</t>
  </si>
  <si>
    <t>Chªnh lÖch tû gi¸ hèi ®o¸i</t>
  </si>
  <si>
    <t>4131</t>
  </si>
  <si>
    <t xml:space="preserve">   Chªnh lÖch tû gÝa do ®¸nh gi¸ l¹i cuèi n¨m</t>
  </si>
  <si>
    <t xml:space="preserve">      ThuÕ TNCN khÊu trõ 10%</t>
  </si>
  <si>
    <t>33384</t>
  </si>
  <si>
    <t xml:space="preserve">      ThuÕ nép hé</t>
  </si>
  <si>
    <t>333841</t>
  </si>
  <si>
    <t xml:space="preserve">         ThuÕ nép hé c­íc l­u conts</t>
  </si>
  <si>
    <t>333841-KHO</t>
  </si>
  <si>
    <t xml:space="preserve">                     ThuÕ nép hé doanh thu  thu hé - KHO</t>
  </si>
  <si>
    <t>333842</t>
  </si>
  <si>
    <t xml:space="preserve">         ThuÕ nép hé c­íc tµu-Dthu thu hé</t>
  </si>
  <si>
    <t>333842-SHI</t>
  </si>
  <si>
    <t xml:space="preserve">                     ThuÕ nép hé c­íc tµu/SHI</t>
  </si>
  <si>
    <t>Ph¶i tr¶ ng­êi lao ®éng</t>
  </si>
  <si>
    <t>3341</t>
  </si>
  <si>
    <t xml:space="preserve">   TiÒn l­¬ng -CB.CNV</t>
  </si>
  <si>
    <t>33411</t>
  </si>
  <si>
    <t xml:space="preserve">      TiÒn l­¬ng, tiÒn c«ng</t>
  </si>
  <si>
    <t>33412</t>
  </si>
  <si>
    <t xml:space="preserve">      BHXH, BHYT, BHTN</t>
  </si>
  <si>
    <t>3342</t>
  </si>
  <si>
    <t xml:space="preserve">   BHXH tr¶ thay l­¬ng-NghØ d/søc ,PHSK</t>
  </si>
  <si>
    <t>33421</t>
  </si>
  <si>
    <t xml:space="preserve">      BHXH tr¶ thay l­¬ng</t>
  </si>
  <si>
    <t>33422</t>
  </si>
  <si>
    <t xml:space="preserve">      BHXH øng chi nghØ D/søc, PHSK</t>
  </si>
  <si>
    <t>3343</t>
  </si>
  <si>
    <t xml:space="preserve">         Chi phÝ tr¶ tr­íc ng¾n h¹n - Tower</t>
  </si>
  <si>
    <r>
      <t xml:space="preserve"> </t>
    </r>
    <r>
      <rPr>
        <sz val="10"/>
        <rFont val="VNI-Times"/>
        <family val="0"/>
      </rPr>
      <t>Ngaøy 16 thaùng 10 năm  2009</t>
    </r>
    <r>
      <rPr>
        <i/>
        <sz val="10"/>
        <rFont val="VNI-Times"/>
        <family val="0"/>
      </rPr>
      <t xml:space="preserve">
Prepared, October  16</t>
    </r>
    <r>
      <rPr>
        <i/>
        <vertAlign val="superscript"/>
        <sz val="10"/>
        <rFont val="VNI-Times"/>
        <family val="0"/>
      </rPr>
      <t xml:space="preserve">th, </t>
    </r>
    <r>
      <rPr>
        <i/>
        <sz val="10"/>
        <rFont val="VNI-Times"/>
        <family val="0"/>
      </rPr>
      <t>2009</t>
    </r>
  </si>
  <si>
    <r>
      <t xml:space="preserve">Haøng toàn kho
 </t>
    </r>
    <r>
      <rPr>
        <b/>
        <i/>
        <sz val="10"/>
        <rFont val="VNI-Times"/>
        <family val="0"/>
      </rPr>
      <t>Inventories</t>
    </r>
  </si>
  <si>
    <r>
      <t xml:space="preserve">Chi phí dòch vuï dôõ dang
</t>
    </r>
    <r>
      <rPr>
        <i/>
        <sz val="10"/>
        <rFont val="VNI-Times"/>
        <family val="0"/>
      </rPr>
      <t>Work in progress</t>
    </r>
  </si>
  <si>
    <r>
      <t>Coâng cuï, duïng cuï
T</t>
    </r>
    <r>
      <rPr>
        <i/>
        <sz val="10"/>
        <rFont val="VNI-Times"/>
        <family val="0"/>
      </rPr>
      <t>ools and supplies</t>
    </r>
  </si>
  <si>
    <r>
      <t xml:space="preserve">Taêng giaûm TSCÑ höõu hình
</t>
    </r>
    <r>
      <rPr>
        <b/>
        <i/>
        <sz val="10"/>
        <rFont val="VNI-Times"/>
        <family val="0"/>
      </rPr>
      <t>Tangible fixed assets</t>
    </r>
  </si>
  <si>
    <t>1388-F&amp;N</t>
  </si>
  <si>
    <t xml:space="preserve">               Chi hé ph¶i thu F &amp; N</t>
  </si>
  <si>
    <t>1388-FCV</t>
  </si>
  <si>
    <r>
      <t xml:space="preserve">Giaù voán haøng baùn
</t>
    </r>
    <r>
      <rPr>
        <b/>
        <i/>
        <sz val="10"/>
        <rFont val="VNI-Times"/>
        <family val="0"/>
      </rPr>
      <t>Cost of goods sold</t>
    </r>
  </si>
  <si>
    <r>
      <t xml:space="preserve">1. Chi phí nhieân lieäu, vaät tö, duïng cuï
</t>
    </r>
    <r>
      <rPr>
        <i/>
        <sz val="10"/>
        <rFont val="VNI-Times"/>
        <family val="0"/>
      </rPr>
      <t xml:space="preserve">   Cost of Raw materials</t>
    </r>
  </si>
  <si>
    <t>Chi phÝ b¸n hµng, cung cÊp dÞch vô</t>
  </si>
  <si>
    <t>641SA</t>
  </si>
  <si>
    <t xml:space="preserve">      Chi phÝ dÞch vô Sales marketting</t>
  </si>
  <si>
    <t>641SA1</t>
  </si>
  <si>
    <t xml:space="preserve">            Doanh thu  v/chuyÓn, bèc xÕp/P.NV1(5%)</t>
  </si>
  <si>
    <t>5113P12</t>
  </si>
  <si>
    <t xml:space="preserve">            Doanh thu dÞch vô GNHH/P.NV1 (10%)</t>
  </si>
  <si>
    <t>5113P13</t>
  </si>
  <si>
    <t xml:space="preserve">            Doanh thu dÞch vô GNHH/P.NV1 (KCX-0%)</t>
  </si>
  <si>
    <t>5113P14</t>
  </si>
  <si>
    <t xml:space="preserve">            Doanh thu dÞch vô cøíc/P.NV1 (CHK)</t>
  </si>
  <si>
    <t>5113P2</t>
  </si>
  <si>
    <t xml:space="preserve">         Doanh thu cung cÊp dÞch vô/P.Hîp T¸c §L</t>
  </si>
  <si>
    <t>5113P21</t>
  </si>
  <si>
    <t xml:space="preserve">               Thu hé ph¶i tr¶ JF HILLEBRAND</t>
  </si>
  <si>
    <t>3388-KEI</t>
  </si>
  <si>
    <t xml:space="preserve">               Thu hé ph¶i tr¶  KEIHIN</t>
  </si>
  <si>
    <t>3388-KHO</t>
  </si>
  <si>
    <t xml:space="preserve">               Thu hé ph¶i tr¶ P.Kho VËn</t>
  </si>
  <si>
    <t>3388-NIP</t>
  </si>
  <si>
    <t xml:space="preserve">               Thu hé ph¶i tr¶ NIPPON</t>
  </si>
  <si>
    <t>3388-PRO</t>
  </si>
  <si>
    <t xml:space="preserve">               Thu hé ph¶i tr¶ PRO - LOG</t>
  </si>
  <si>
    <t>3388-PTH</t>
  </si>
  <si>
    <r>
      <t xml:space="preserve"> - Dòch vuï vaän chuyeån haøng hoaù xuaát nhaäp khaåu vaø coâng coäng baèng ñöôøng bieån, ñöôøng thuûy vaø ñöôøng boä.
</t>
    </r>
    <r>
      <rPr>
        <i/>
        <sz val="10"/>
        <rFont val="VNI-Helve-Condense"/>
        <family val="0"/>
      </rPr>
      <t xml:space="preserve"> Provide services of transporting goods for import and export as well as for public interests by sea, by river and by road</t>
    </r>
  </si>
  <si>
    <r>
      <t xml:space="preserve">- Kinh doanh kho baõi, xeáp dôõ, löu giöõ haøng hoaù xuaát nhaäp khaåu trung chuyeån.
</t>
    </r>
    <r>
      <rPr>
        <i/>
        <sz val="10"/>
        <rFont val="VNI-Helve-Condense"/>
        <family val="0"/>
      </rPr>
      <t xml:space="preserve"> Providing services on warehousing, loading and storing imports and exports in transit.</t>
    </r>
  </si>
  <si>
    <r>
      <t xml:space="preserve"> Giaùm Ñoác
  </t>
    </r>
    <r>
      <rPr>
        <b/>
        <i/>
        <sz val="10"/>
        <rFont val="VNI-Times"/>
        <family val="0"/>
      </rPr>
      <t>Director</t>
    </r>
  </si>
  <si>
    <t>5113P23</t>
  </si>
  <si>
    <t xml:space="preserve">            Doanh thu dÞch vô GNHH/P.NV2 (KCX-0%)</t>
  </si>
  <si>
    <t>5113P24</t>
  </si>
  <si>
    <t xml:space="preserve">            Doanh thu dÞch vô cøíc/P.NV2 (CHK)</t>
  </si>
  <si>
    <t>5117</t>
  </si>
  <si>
    <t xml:space="preserve">   Doanh thu kinh doanh bÊt ®éng s¶n</t>
  </si>
  <si>
    <t>5117TW</t>
  </si>
  <si>
    <t xml:space="preserve">         Doanh thu dÞch vô cho thuª VP</t>
  </si>
  <si>
    <t>5117TW2</t>
  </si>
  <si>
    <t xml:space="preserve">            Doanh thu dÞch vô cho thuª VP /Tower (10%)</t>
  </si>
  <si>
    <t>515</t>
  </si>
  <si>
    <t>Doanh thu ho¹t ®éng tµi chÝnh</t>
  </si>
  <si>
    <t>5155</t>
  </si>
  <si>
    <t xml:space="preserve">   L·i tiÒn göi, tiÒn cho vay</t>
  </si>
  <si>
    <t>5157</t>
  </si>
  <si>
    <t xml:space="preserve">   L·i chªnh lÖch tû gi¸ ®· thùc hiÖn</t>
  </si>
  <si>
    <t>632</t>
  </si>
  <si>
    <t>Gi¸ vèn hµng b¸n</t>
  </si>
  <si>
    <t>632DN</t>
  </si>
  <si>
    <t xml:space="preserve">      Gi¸ vèn cña dÞch vô ®· cung cÊp -CN§N</t>
  </si>
  <si>
    <t>632DN1</t>
  </si>
  <si>
    <t xml:space="preserve">         Chi phÝ tiÒn l­¬ng</t>
  </si>
  <si>
    <t>632DN11</t>
  </si>
  <si>
    <t xml:space="preserve">            Chi phÝ tiÒn l­¬ng nh©n viªn trùc tiÕp</t>
  </si>
  <si>
    <t>632DN12</t>
  </si>
  <si>
    <t xml:space="preserve">            TrÝch BHXH, BHYT, KPC§</t>
  </si>
  <si>
    <t>632DN13</t>
  </si>
  <si>
    <t xml:space="preserve">            Chi phÝ tiÒn ¨n gi÷a ca</t>
  </si>
  <si>
    <t>632DN2</t>
  </si>
  <si>
    <t xml:space="preserve">         Chi phÝ nhiªn liÖu, vËt t­</t>
  </si>
  <si>
    <t>632DN21</t>
  </si>
  <si>
    <t xml:space="preserve">            Chi phÝ nhiªn liÖu</t>
  </si>
  <si>
    <t>632DN3</t>
  </si>
  <si>
    <t xml:space="preserve">         Chi phÝ VPP, dông cô  VP, bao b×</t>
  </si>
  <si>
    <t>632DN4</t>
  </si>
  <si>
    <t xml:space="preserve">         Chi phÝ khÊu hao TSC§</t>
  </si>
  <si>
    <t>16.</t>
  </si>
  <si>
    <t>1.1</t>
  </si>
  <si>
    <t>1.2</t>
  </si>
  <si>
    <t>1.3</t>
  </si>
  <si>
    <t xml:space="preserve">               Chi tr¶ tr­íc tiÒn thuª VP - CNHP</t>
  </si>
  <si>
    <t>BÊt ®éng s¶n ®Çu t­</t>
  </si>
  <si>
    <t>221HNG</t>
  </si>
  <si>
    <t xml:space="preserve">         §Çu t­ vµo Cty CP Transimex Saigon - H÷u NghÞ</t>
  </si>
  <si>
    <t>33311-*</t>
  </si>
  <si>
    <t xml:space="preserve">            ThuÕ GTGT ®Çu ra thanh lý TS</t>
  </si>
  <si>
    <t>333841-SHI</t>
  </si>
  <si>
    <t xml:space="preserve">                     ThuÕ nép hé c­íc l­u conts, dthu - SHI</t>
  </si>
  <si>
    <t>33867</t>
  </si>
  <si>
    <t xml:space="preserve">      NhËn ký quü dù thÇu thi c«ng TTKC</t>
  </si>
  <si>
    <t>34111ABB</t>
  </si>
  <si>
    <t xml:space="preserve">               Vay dµi h¹n NH An B×nh</t>
  </si>
  <si>
    <t>34111MSB</t>
  </si>
  <si>
    <t>5158</t>
  </si>
  <si>
    <t xml:space="preserve">   Doanh thu ho¹t ®éng tµi chÝnh kh¸c</t>
  </si>
  <si>
    <t>632DN22</t>
  </si>
  <si>
    <t>7111</t>
  </si>
  <si>
    <t xml:space="preserve">   Thu nhËp nh­îng b¸n, thanh lý TSC§</t>
  </si>
  <si>
    <t>7118</t>
  </si>
  <si>
    <t xml:space="preserve">   Thu c¸c kho¶n thu nhËp  kh¸c</t>
  </si>
  <si>
    <t>8111</t>
  </si>
  <si>
    <t xml:space="preserve">   Chi phÝ nh­îng b¸n, thanh ly TSC§</t>
  </si>
  <si>
    <t xml:space="preserve">  -Thueá Thu nhaäp caù nhaân
   Personal income tax</t>
  </si>
  <si>
    <t>Chi phí phaûi traû
Accrued expenses payable</t>
  </si>
  <si>
    <t xml:space="preserve"> - Caùc khoaûn phaûi traû, phaûi noäp khaùc
   Other payables</t>
  </si>
  <si>
    <t>VI-</t>
  </si>
  <si>
    <t>*Trong ñoù: thu goùp voán lieân doanh ñöôïc chia töø LNST
  Of which :Joint-venture profit dividend from profit after tax</t>
  </si>
  <si>
    <t>632P27</t>
  </si>
  <si>
    <t>632P271</t>
  </si>
  <si>
    <t>632P2711</t>
  </si>
  <si>
    <t>632P2712</t>
  </si>
  <si>
    <t>632P2713</t>
  </si>
  <si>
    <t xml:space="preserve">               Chi phÝ TTLL, b­u chÝnh</t>
  </si>
  <si>
    <t>632P272</t>
  </si>
  <si>
    <t>632P273</t>
  </si>
  <si>
    <t>632QL</t>
  </si>
  <si>
    <t xml:space="preserve">      Gi¸ vèn cña dÞch vô ®· cung cÊp -QL.TTKC</t>
  </si>
  <si>
    <t>632QL2</t>
  </si>
  <si>
    <t>632QL21</t>
  </si>
  <si>
    <t xml:space="preserve">            Chi phÝ ®iÖn, n­íc, b­u chÝnh, TTLL</t>
  </si>
  <si>
    <t>641SA73</t>
  </si>
  <si>
    <t>642</t>
  </si>
  <si>
    <t>25</t>
  </si>
  <si>
    <t>Ñôn vò tính: VNÑ - Unit: VND</t>
  </si>
  <si>
    <t>V.</t>
  </si>
  <si>
    <t>221</t>
  </si>
  <si>
    <t>241</t>
  </si>
  <si>
    <t>6.</t>
  </si>
  <si>
    <t>7.</t>
  </si>
  <si>
    <t>414</t>
  </si>
  <si>
    <r>
      <t xml:space="preserve"> - Thueá thu nhaäp caù nhaân khaáu tröø 10%
   </t>
    </r>
    <r>
      <rPr>
        <i/>
        <sz val="10"/>
        <rFont val="VNI-Times"/>
        <family val="0"/>
      </rPr>
      <t>Regular personal income deduct tax (10%)</t>
    </r>
  </si>
  <si>
    <r>
      <t xml:space="preserve">  -Thueá thu hoä 
   </t>
    </r>
    <r>
      <rPr>
        <i/>
        <sz val="10"/>
        <rFont val="VNI-Times"/>
        <family val="0"/>
      </rPr>
      <t xml:space="preserve">Tax collection on behalf </t>
    </r>
  </si>
  <si>
    <t>Coâng ty Coå Phaàn Kho Vaän Giao Nhaän Ngoaïi Thöông (Transimex-SaiGon) ñöôïc chuyeån töø loaïi hình doanh nghieäp Nhaø Nöôùc thaønh coâng ty coå phaàân ngaøy 01/01/2000 theo Quyeát ñònh soá 989/QÑ-TTg ngaøy 26/10/1999 cuûa Thuû töôùng Chính phuûø vaø giaáy chöùng nhaän soá 056651 do Sôû Keá Hoaïch &amp; Ñaàu Tö TP.HCM caáp ngaøy 02/12/1999.</t>
  </si>
  <si>
    <t>LÖU CHUYEÅN TT</t>
  </si>
  <si>
    <t>Coå töùc ñaõ traû</t>
  </si>
  <si>
    <t>Chi traû nôï goác vay</t>
  </si>
  <si>
    <t>Tieàn vay ngaén haïn</t>
  </si>
  <si>
    <t>1122-CT</t>
  </si>
  <si>
    <t>1122-HN</t>
  </si>
  <si>
    <t>Land use right includes all the actual expenses related to the land being used such as expenses to obtain the land use right, expenses for house removal and land clearance, expenses on ground leveling, registration fees, etc. Since the land use right is permanent, no amortization is done.</t>
  </si>
  <si>
    <t>632HN73</t>
  </si>
  <si>
    <t>632HN8</t>
  </si>
  <si>
    <t>632HP</t>
  </si>
  <si>
    <t xml:space="preserve">      GÝa vèn cña dÞch vô ®· cung cÊp -CNHP</t>
  </si>
  <si>
    <r>
      <t xml:space="preserve">Thueá thu nhaäp doanh nghieäp
</t>
    </r>
    <r>
      <rPr>
        <b/>
        <i/>
        <sz val="10"/>
        <rFont val="VNI-Times"/>
        <family val="0"/>
      </rPr>
      <t>Corporate income tax</t>
    </r>
  </si>
  <si>
    <r>
      <t xml:space="preserve">Nguyeân taéc ghi nhaän doanh thu
</t>
    </r>
    <r>
      <rPr>
        <b/>
        <i/>
        <sz val="10"/>
        <rFont val="VNI-Times"/>
        <family val="0"/>
      </rPr>
      <t>Recognition of sales</t>
    </r>
  </si>
  <si>
    <r>
      <t xml:space="preserve">Giaù trò hao moøn luõy keá
</t>
    </r>
    <r>
      <rPr>
        <b/>
        <i/>
        <sz val="9"/>
        <color indexed="8"/>
        <rFont val="VNI-Times"/>
        <family val="0"/>
      </rPr>
      <t>Accumulated Depreciation</t>
    </r>
  </si>
  <si>
    <t xml:space="preserve">               Chi hé ph¶i thu NEWLANE</t>
  </si>
  <si>
    <t>1388-ORG</t>
  </si>
  <si>
    <t xml:space="preserve">               Chi hé ph¶i thu ORGAN</t>
  </si>
  <si>
    <t>1388-PLA</t>
  </si>
  <si>
    <t xml:space="preserve">               Chi hé ph¶i thu DNTN Phóc Léc An</t>
  </si>
  <si>
    <t>1388-PQC</t>
  </si>
  <si>
    <t xml:space="preserve">               Chi hé ph¶i thu -Cty Ph¸p Quèc</t>
  </si>
  <si>
    <t>1388-PTH</t>
  </si>
  <si>
    <t>22</t>
  </si>
  <si>
    <t>23</t>
  </si>
  <si>
    <t xml:space="preserve">               Chi hé ph¶i thu kh¸ch hµng lÎ PNV1</t>
  </si>
  <si>
    <t>1388-SHI</t>
  </si>
  <si>
    <t xml:space="preserve">               Chi hé ph¶i thu SHIBUSAWA</t>
  </si>
  <si>
    <t>1388-TAI</t>
  </si>
  <si>
    <t xml:space="preserve">               Chi hé ph¶i thu TAISHO</t>
  </si>
  <si>
    <t>1388-TDS</t>
  </si>
  <si>
    <t xml:space="preserve">               Chi hé ph¶i thu CTy Thñy §Æc S¶n</t>
  </si>
  <si>
    <t>1388ABCD</t>
  </si>
  <si>
    <t xml:space="preserve">               Chi hé ph¶i thu ABCD</t>
  </si>
  <si>
    <t>1388BASF</t>
  </si>
  <si>
    <t xml:space="preserve">               Chi hé ph¶i thu BASF</t>
  </si>
  <si>
    <t>1388CNDN</t>
  </si>
  <si>
    <t xml:space="preserve">               Chi hé ph¶i thu TMS §µ N½ng</t>
  </si>
  <si>
    <t>1388CVEN</t>
  </si>
  <si>
    <t xml:space="preserve">               Chi hé ph¶i thu Kh¸ch S¹n Caravelle</t>
  </si>
  <si>
    <t>1388DIGI</t>
  </si>
  <si>
    <t xml:space="preserve">               Chi phÝ tr¶ tr­íc phÇn mÒm qu¶n lý NS</t>
  </si>
  <si>
    <t>142-CT16</t>
  </si>
  <si>
    <t>911KV</t>
  </si>
  <si>
    <t xml:space="preserve">      X¸c ®Þnh kÕt qu¶ kinh doanh/P.KV</t>
  </si>
  <si>
    <t>911P1</t>
  </si>
  <si>
    <t xml:space="preserve">      X¸c ®Þnh kÕt qu¶ kinh doanh/P.NV1</t>
  </si>
  <si>
    <t>911P2</t>
  </si>
  <si>
    <t xml:space="preserve">      X¸c ®Þnh kÕt qu¶ kinh doanh/P.NV2</t>
  </si>
  <si>
    <t>911TC</t>
  </si>
  <si>
    <t xml:space="preserve">      X¸c ®Þnh kÕt qu¶ kinh doanh/TN.TCh¸nh</t>
  </si>
  <si>
    <t>911TN</t>
  </si>
  <si>
    <t>5113DN</t>
  </si>
  <si>
    <t>Lôïi ích cuûa Coâng ty trong nhöõng hoaït ñoäng kinh doanh ñoàng kieåm soaùt vaø taøi saûn ñoàng kieåm soaùt ñöôïc ghi nhaän vaøo baùo caùo taøi chính baèng caùch phaân boå phaàn cuûa Coâng ty trong taøi saûn, coâng nôï, thu nhaäp vaø chi phí vaøo nhöõng khoaûn muïc töông öùng.</t>
  </si>
  <si>
    <r>
      <t xml:space="preserve"> GIAÙM ÑOÁC
</t>
    </r>
    <r>
      <rPr>
        <b/>
        <i/>
        <sz val="10"/>
        <rFont val="VNI-Times"/>
        <family val="0"/>
      </rPr>
      <t>Director</t>
    </r>
  </si>
  <si>
    <r>
      <t xml:space="preserve">  + Laõi baùn ngoaïi teä
     </t>
    </r>
    <r>
      <rPr>
        <i/>
        <sz val="10"/>
        <rFont val="VNI-Times"/>
        <family val="0"/>
      </rPr>
      <t xml:space="preserve">Interest from foreign currency trading </t>
    </r>
  </si>
  <si>
    <r>
      <t xml:space="preserve">  + Laõi cheânh leäch tyû giaù
     </t>
    </r>
    <r>
      <rPr>
        <i/>
        <sz val="10"/>
        <rFont val="VNI-Times"/>
        <family val="0"/>
      </rPr>
      <t>Profit from differential rate</t>
    </r>
  </si>
  <si>
    <r>
      <t xml:space="preserve">  + Doanh thu hoaït ñoäng taøi chính khaùc
     </t>
    </r>
    <r>
      <rPr>
        <i/>
        <sz val="10"/>
        <rFont val="VNI-Times"/>
        <family val="0"/>
      </rPr>
      <t>Other financial income</t>
    </r>
  </si>
  <si>
    <r>
      <t xml:space="preserve">Chi phí taøi chính
 </t>
    </r>
    <r>
      <rPr>
        <b/>
        <i/>
        <sz val="10"/>
        <rFont val="VNI-Times"/>
        <family val="0"/>
      </rPr>
      <t>Expenses from financial activities</t>
    </r>
  </si>
  <si>
    <r>
      <t xml:space="preserve"> Toång lôïi nhuaän keá toaùn tröôùc thueá
</t>
    </r>
    <r>
      <rPr>
        <b/>
        <i/>
        <sz val="9"/>
        <rFont val="VNI-Times"/>
        <family val="0"/>
      </rPr>
      <t xml:space="preserve"> Total accounting profit before tax</t>
    </r>
  </si>
  <si>
    <r>
      <t xml:space="preserve"> Chi phí thueá TNDN hieän haøhh
</t>
    </r>
    <r>
      <rPr>
        <b/>
        <i/>
        <sz val="9"/>
        <rFont val="VNI-Times"/>
        <family val="0"/>
      </rPr>
      <t xml:space="preserve"> Current income tax expense</t>
    </r>
  </si>
  <si>
    <r>
      <t xml:space="preserve"> Chi phí thueá TNDN hoaõn laïi
</t>
    </r>
    <r>
      <rPr>
        <b/>
        <i/>
        <sz val="9"/>
        <rFont val="VNI-Times"/>
        <family val="0"/>
      </rPr>
      <t xml:space="preserve"> Deferred income tax expense</t>
    </r>
  </si>
  <si>
    <r>
      <t xml:space="preserve"> Lôïi nhuaän sau thueá TNDN
</t>
    </r>
    <r>
      <rPr>
        <b/>
        <i/>
        <sz val="9"/>
        <rFont val="VNI-Times"/>
        <family val="0"/>
      </rPr>
      <t xml:space="preserve"> Net Profit after tax</t>
    </r>
  </si>
  <si>
    <t xml:space="preserve">   Vèn ®Çu t­ cña chñ së h÷u</t>
  </si>
  <si>
    <t>4112</t>
  </si>
  <si>
    <t xml:space="preserve">   ThÆng d­ vèn cæ phÇn</t>
  </si>
  <si>
    <t>Chªnh lÖch ®¸nh gi¸ l¹i tµi s¶n</t>
  </si>
  <si>
    <t>Quü ®Çu t­ ph¸t triÓn</t>
  </si>
  <si>
    <t>4141</t>
  </si>
  <si>
    <t xml:space="preserve">   Quü §TPT - TrÝch tõ lîi nhuËn sau thuÕ 15%</t>
  </si>
  <si>
    <t>4142</t>
  </si>
  <si>
    <t xml:space="preserve">   Quü §TPT - ThuÕ TNDN ®­îc miÔn gi¶m</t>
  </si>
  <si>
    <t>4143</t>
  </si>
  <si>
    <t xml:space="preserve">   Quü §TPT - ChuyÓn nguån ®· TB- mua s¾m TSC§</t>
  </si>
  <si>
    <t>Qòy dù phßng tµi chÝnh</t>
  </si>
  <si>
    <t>421</t>
  </si>
  <si>
    <t>Lîi nhuËn ch­a ph©n phèi</t>
  </si>
  <si>
    <t>4211</t>
  </si>
  <si>
    <t xml:space="preserve">   Lîi nhuËn tÝch luü ch­a ph©n phèi</t>
  </si>
  <si>
    <t>4212</t>
  </si>
  <si>
    <t xml:space="preserve">   Lîi nhuËn  ch­a ph©n phèi n¨m nay</t>
  </si>
  <si>
    <t>V.1</t>
  </si>
  <si>
    <t>V.4</t>
  </si>
  <si>
    <t>V.5</t>
  </si>
  <si>
    <t>V.7</t>
  </si>
  <si>
    <t>154</t>
  </si>
  <si>
    <t>V.9</t>
  </si>
  <si>
    <t>V.10</t>
  </si>
  <si>
    <r>
      <t xml:space="preserve">Thueá vaø caùc khoaûn phaûi noäp Nhaø Nöôùc
</t>
    </r>
    <r>
      <rPr>
        <b/>
        <i/>
        <sz val="10"/>
        <rFont val="VNI-Times"/>
        <family val="0"/>
      </rPr>
      <t>Tax and amounts payable to State budget</t>
    </r>
  </si>
  <si>
    <r>
      <t xml:space="preserve"> - Thueá phaûi noäp Nhaø Nöôùc
   </t>
    </r>
    <r>
      <rPr>
        <b/>
        <i/>
        <sz val="10"/>
        <rFont val="VNI-Times"/>
        <family val="0"/>
      </rPr>
      <t>Taxes</t>
    </r>
  </si>
  <si>
    <r>
      <t xml:space="preserve"> - Thueá GTGT
   </t>
    </r>
    <r>
      <rPr>
        <i/>
        <sz val="10"/>
        <rFont val="VNI-Times"/>
        <family val="0"/>
      </rPr>
      <t>Value added tax</t>
    </r>
  </si>
  <si>
    <r>
      <t xml:space="preserve"> - Thueá xuaát, nhaäp khaåu
   </t>
    </r>
    <r>
      <rPr>
        <i/>
        <sz val="10"/>
        <rFont val="VNI-Times"/>
        <family val="0"/>
      </rPr>
      <t>Import, export tax</t>
    </r>
  </si>
  <si>
    <r>
      <t xml:space="preserve"> - Thueá TNDN
   </t>
    </r>
    <r>
      <rPr>
        <i/>
        <sz val="10"/>
        <rFont val="VNI-Times"/>
        <family val="0"/>
      </rPr>
      <t>Corporate income tax</t>
    </r>
  </si>
  <si>
    <t>1121-MB</t>
  </si>
  <si>
    <t>641SA71</t>
  </si>
  <si>
    <t xml:space="preserve">               Chi hé ph¶i thu NITTO TAPE</t>
  </si>
  <si>
    <t xml:space="preserve">               Chi hé ph¶i thu FUJITSU COMPUTER VN</t>
  </si>
  <si>
    <t>1388-HAN</t>
  </si>
  <si>
    <t xml:space="preserve">               Chi hé ph¶i thu Hµ Néi</t>
  </si>
  <si>
    <t>1388-HAP</t>
  </si>
  <si>
    <t xml:space="preserve">               Chi hé ph¶i thu H¶i Phßng</t>
  </si>
  <si>
    <t>1388-HPV</t>
  </si>
  <si>
    <t xml:space="preserve">               Chi hé ph¶i thu CN Cty TNHH H·ng Phim ViÖt</t>
  </si>
  <si>
    <t>1388-HUI</t>
  </si>
  <si>
    <t xml:space="preserve">               Chi hé ph¶i thu -HUIYE</t>
  </si>
  <si>
    <t>1388-KHO</t>
  </si>
  <si>
    <t>13321-CT</t>
  </si>
  <si>
    <t xml:space="preserve">               ThuÕ GTGT cña TSC§ - §­îc khÊu trõ.</t>
  </si>
  <si>
    <t>138</t>
  </si>
  <si>
    <t>Ph¶i thu kh¸c</t>
  </si>
  <si>
    <t>1381</t>
  </si>
  <si>
    <t xml:space="preserve">   Tµi s¶n thiÕu chê xö lý</t>
  </si>
  <si>
    <t>1388</t>
  </si>
  <si>
    <t xml:space="preserve">   Chi hé ph¶i thu</t>
  </si>
  <si>
    <t>1388-AKATI</t>
  </si>
  <si>
    <t xml:space="preserve">                     Chi hé ph¶i thu/AKATI</t>
  </si>
  <si>
    <t>1388-CAN</t>
  </si>
  <si>
    <r>
      <t xml:space="preserve">             TOÅNG GIAÙM ÑOÁC
               </t>
    </r>
    <r>
      <rPr>
        <b/>
        <i/>
        <sz val="10"/>
        <rFont val="VNI-Times"/>
        <family val="0"/>
      </rPr>
      <t>General Director</t>
    </r>
  </si>
  <si>
    <t>33311-21</t>
  </si>
  <si>
    <t xml:space="preserve">               Chi phÝ tr¶ tr­íc tiÒn thuª VP t¹i Phó Mü</t>
  </si>
  <si>
    <t>142-CT19</t>
  </si>
  <si>
    <r>
      <t xml:space="preserve">Thueá vaø caùc khoaûn khaùc phaûi thu Nhaø Nöôùc
</t>
    </r>
    <r>
      <rPr>
        <i/>
        <sz val="10"/>
        <color indexed="8"/>
        <rFont val="VNI-Times"/>
        <family val="0"/>
      </rPr>
      <t>Taxes and other accounts receivable from the State</t>
    </r>
  </si>
  <si>
    <t xml:space="preserve">            TiÒn göi NH.VND/CNHP - Ng©n hµng Hµng H¶i</t>
  </si>
  <si>
    <t>1121CT10</t>
  </si>
  <si>
    <t xml:space="preserve">            TiÒn göi NH.VND gèc USD/CNHP - NH Hµng H¶i</t>
  </si>
  <si>
    <t>113</t>
  </si>
  <si>
    <t>TiÒn ®ang chuyÓn</t>
  </si>
  <si>
    <t>1131</t>
  </si>
  <si>
    <t xml:space="preserve">   TiÒn ViÖt Nam ®ang chuyÓn</t>
  </si>
  <si>
    <t>128</t>
  </si>
  <si>
    <t>§Çu t­ ng¾n h¹n kh¸c</t>
  </si>
  <si>
    <t>1282</t>
  </si>
  <si>
    <t xml:space="preserve">   TiÒn göi cã kú h¹n -USD</t>
  </si>
  <si>
    <t>12821</t>
  </si>
  <si>
    <t xml:space="preserve">      TiÒn göi cã kú h¹n -USD - Ng©n hµng Vietcombank</t>
  </si>
  <si>
    <t>131</t>
  </si>
  <si>
    <t>Ph¶i thu cña kh¸ch hµng</t>
  </si>
  <si>
    <t>131-01</t>
  </si>
  <si>
    <t xml:space="preserve">         Ph¶i thu cña kh¸ch hµng /P.NV1</t>
  </si>
  <si>
    <t>131-02</t>
  </si>
  <si>
    <t xml:space="preserve">         Ph¶i thu cña kh¸ch hµng /P.NV2</t>
  </si>
  <si>
    <t>131-03</t>
  </si>
  <si>
    <t xml:space="preserve">         Ph¶i thu cña kh¸ch hµng /P.NV3</t>
  </si>
  <si>
    <t>131-DN</t>
  </si>
  <si>
    <t xml:space="preserve">         Ph¶i thu cña kh¸ch hµng /CN§N</t>
  </si>
  <si>
    <t>131-HN</t>
  </si>
  <si>
    <t xml:space="preserve">         Ph¶i thu cña kh¸ch hµng /CNHN</t>
  </si>
  <si>
    <t>131-HP</t>
  </si>
  <si>
    <t xml:space="preserve">         Ph¶i thu cña kh¸ch hµng /CNHP</t>
  </si>
  <si>
    <t>131-KV</t>
  </si>
  <si>
    <t xml:space="preserve">         Ph¶i thu cña kh¸ch hµng /TTKC</t>
  </si>
  <si>
    <t>131-VT</t>
  </si>
  <si>
    <t>ThuÕ GTGT ®­îc khÊu trõ</t>
  </si>
  <si>
    <t>1331</t>
  </si>
  <si>
    <t xml:space="preserve">   ThuÕ GTGT ®­îc khÊu trõ cña hµng ho¸, dÞch vô</t>
  </si>
  <si>
    <t>13311-CT</t>
  </si>
  <si>
    <t xml:space="preserve">               ThuÕ GTGT - §­îc khÊu trõ/ CTy</t>
  </si>
  <si>
    <t>13311-DN</t>
  </si>
  <si>
    <t xml:space="preserve">               ThuÕ GTGT - §­îc khÊu trõ/CNDN</t>
  </si>
  <si>
    <t>13311-HN</t>
  </si>
  <si>
    <t>1388VKIM</t>
  </si>
  <si>
    <t xml:space="preserve">               Chi hé ph¶i thu ViÖt Kim</t>
  </si>
  <si>
    <t>1388VTRA</t>
  </si>
  <si>
    <t xml:space="preserve">               Chi hé ph¶i thu V.TRAC HN</t>
  </si>
  <si>
    <t>1388WOAC</t>
  </si>
  <si>
    <t xml:space="preserve">               Chi hé ph¶i thu WOAC</t>
  </si>
  <si>
    <t>T¹m øng</t>
  </si>
  <si>
    <t>1412-CT</t>
  </si>
  <si>
    <t xml:space="preserve">            T¹m øng/C«ng ty</t>
  </si>
  <si>
    <t>1412-DN</t>
  </si>
  <si>
    <t xml:space="preserve">            T¹m øng/CN§N</t>
  </si>
  <si>
    <t>1412-HN</t>
  </si>
  <si>
    <t xml:space="preserve">            T¹m øng/CNHN</t>
  </si>
  <si>
    <t>1412-HP</t>
  </si>
  <si>
    <t xml:space="preserve">            T¹m øng/CNHP</t>
  </si>
  <si>
    <t>142</t>
  </si>
  <si>
    <t>Chi phÝ tr¶ tr­íc ng¾n h¹n</t>
  </si>
  <si>
    <t>142-CT</t>
  </si>
  <si>
    <t xml:space="preserve">         Chi phÝ tr¶ trø¬c ng¾n h¹n - C«ng ty</t>
  </si>
  <si>
    <t>142-CT1</t>
  </si>
  <si>
    <t xml:space="preserve">            Chi phÝ tr¶ trø¬c ng¾n h¹n - Phßng TCHC-BTG§</t>
  </si>
  <si>
    <r>
      <t xml:space="preserve">Lónh vöïc kinh doanh: Dòch vuï vaän taûi
</t>
    </r>
    <r>
      <rPr>
        <b/>
        <i/>
        <sz val="10"/>
        <rFont val="VNI-Helve-Condense"/>
        <family val="0"/>
      </rPr>
      <t>Business sectors: Transporting Services</t>
    </r>
  </si>
  <si>
    <r>
      <t xml:space="preserve">Ngaønh ngheà kinh doanh
</t>
    </r>
    <r>
      <rPr>
        <b/>
        <i/>
        <sz val="10"/>
        <rFont val="VNI-Helve-Condense"/>
        <family val="0"/>
      </rPr>
      <t>Form of Operation</t>
    </r>
  </si>
  <si>
    <t xml:space="preserve">               TiÒn göi NH.VND- Ng©n hµng Vietcombank-TP.HCM</t>
  </si>
  <si>
    <t>1121-CT2</t>
  </si>
  <si>
    <t xml:space="preserve">               Chi phÝ tr¶ tr­íc kh¸c</t>
  </si>
  <si>
    <t>1421-DN</t>
  </si>
  <si>
    <t xml:space="preserve">            Chi phÝ tr¶ trø¬c ng¾n h¹n - CNDN</t>
  </si>
  <si>
    <t>1421-DN1</t>
  </si>
  <si>
    <r>
      <t xml:space="preserve">COÂNG TY COÅ PHAÀN KHO VAÄN GIAO NHAÄN NGOAÏI THÖÔNG
</t>
    </r>
    <r>
      <rPr>
        <b/>
        <i/>
        <sz val="11"/>
        <rFont val="VNI-Times"/>
        <family val="0"/>
      </rPr>
      <t>TRANSFORWARDING WAREHOUSING CORPORATION</t>
    </r>
  </si>
  <si>
    <t>LEÂ DUY HIEÄP</t>
  </si>
  <si>
    <t xml:space="preserve">      Chi phÝ trÝch BHXH,KPC§,BHYtÕ, BHTN</t>
  </si>
  <si>
    <t>64213</t>
  </si>
  <si>
    <t xml:space="preserve">      Chi phÝ tiÕn ¨n gi÷a ca, trùc kho XNH</t>
  </si>
  <si>
    <t>6422</t>
  </si>
  <si>
    <t xml:space="preserve">   Chi phÝ Qlý: VËt t­, nhiªn liÖu, bao b×</t>
  </si>
  <si>
    <t>6423</t>
  </si>
  <si>
    <t xml:space="preserve">   Chi phÝ Qlý: §å dïng v¨n phßng, VPP</t>
  </si>
  <si>
    <t>6424</t>
  </si>
  <si>
    <r>
      <t xml:space="preserve">Tieàn vaø töông ñöông tieàn ñaàu kyø
</t>
    </r>
    <r>
      <rPr>
        <b/>
        <i/>
        <sz val="10"/>
        <rFont val="VNI-Times"/>
        <family val="0"/>
      </rPr>
      <t>Cash and cash equivalents at beginning of the period</t>
    </r>
  </si>
  <si>
    <r>
      <t xml:space="preserve">Aûnh höôûng cuûa thay ñoåi tyû giaù hoái ñoaùi quy ñoåi ngoaïi teä
</t>
    </r>
    <r>
      <rPr>
        <i/>
        <sz val="10"/>
        <rFont val="VNI-Times"/>
        <family val="0"/>
      </rPr>
      <t>Effects of changes in foreign exchange rates</t>
    </r>
  </si>
  <si>
    <r>
      <t xml:space="preserve">Tieàn vaø töông ñöông tieàn cuoái kyø
</t>
    </r>
    <r>
      <rPr>
        <b/>
        <i/>
        <sz val="10"/>
        <rFont val="VNI-Times"/>
        <family val="0"/>
      </rPr>
      <t>Cash and cash equivalents at the end of the period</t>
    </r>
  </si>
  <si>
    <r>
      <t xml:space="preserve">Chæ tieâu
</t>
    </r>
    <r>
      <rPr>
        <b/>
        <i/>
        <sz val="9"/>
        <rFont val="VNI-Times"/>
        <family val="0"/>
      </rPr>
      <t>Items</t>
    </r>
  </si>
  <si>
    <r>
      <t xml:space="preserve">Maõ soá
</t>
    </r>
    <r>
      <rPr>
        <b/>
        <i/>
        <sz val="9"/>
        <rFont val="VNI-Times"/>
        <family val="0"/>
      </rPr>
      <t>Code</t>
    </r>
  </si>
  <si>
    <r>
      <t xml:space="preserve">Luyõ keá tö ñaàu naêm ñeán cuoái quyù naøy
</t>
    </r>
    <r>
      <rPr>
        <b/>
        <i/>
        <sz val="9"/>
        <rFont val="VNI-Times"/>
        <family val="0"/>
      </rPr>
      <t>Accum. from beginning of year to the end of period</t>
    </r>
  </si>
  <si>
    <r>
      <t xml:space="preserve">Doanh thu baùn haøng vaø cung caáp dòch vuï
</t>
    </r>
    <r>
      <rPr>
        <b/>
        <i/>
        <sz val="9"/>
        <rFont val="VNI-Times"/>
        <family val="0"/>
      </rPr>
      <t>Revenue from sales of goods and rendering of services</t>
    </r>
  </si>
  <si>
    <t xml:space="preserve">   ThuÕ thu nhËp doanh nghiÖp</t>
  </si>
  <si>
    <t>3335</t>
  </si>
  <si>
    <t>2443</t>
  </si>
  <si>
    <t xml:space="preserve">   Ký quü thuª VP Phó Mü</t>
  </si>
  <si>
    <t>2444</t>
  </si>
  <si>
    <t xml:space="preserve">   Ký quü  KTMB-Q.9</t>
  </si>
  <si>
    <t>34111530</t>
  </si>
  <si>
    <t xml:space="preserve">               Vay Dµi h¹n NHHµng H¶i-H§ 1530</t>
  </si>
  <si>
    <t>34111MB</t>
  </si>
  <si>
    <t>Chi phÝ qu¶n lý doanh nghiÖp</t>
  </si>
  <si>
    <t>6421</t>
  </si>
  <si>
    <t xml:space="preserve">   Chi phÝ Qly: Nh©n viªn</t>
  </si>
  <si>
    <t>64211</t>
  </si>
  <si>
    <t xml:space="preserve">      Chi phÝ l­¬ng bé phËn qu¶n lý</t>
  </si>
  <si>
    <t>64212</t>
  </si>
  <si>
    <t>3314</t>
  </si>
  <si>
    <t xml:space="preserve">   Ph¶i tr¶ cho ng­êi b¸n (Söa ch÷a lín)</t>
  </si>
  <si>
    <t>3315</t>
  </si>
  <si>
    <t xml:space="preserve">   Ph¶i tr¶ cho ng­êi b¸n (Do mua s¾m TSCD)</t>
  </si>
  <si>
    <t>632QL73</t>
  </si>
  <si>
    <t xml:space="preserve">            Chi phÝ dÞch vô mua ngoµi kh¸c</t>
  </si>
  <si>
    <t>632QL8</t>
  </si>
  <si>
    <t xml:space="preserve">         Chi phÝ triÕp kh¸ch, hoa hång</t>
  </si>
  <si>
    <t>632TW</t>
  </si>
  <si>
    <t xml:space="preserve">      Gi¸ vèn cña dÞch vô kinh doanh tßa nhµ</t>
  </si>
  <si>
    <t>632TW1</t>
  </si>
  <si>
    <t>632TW11</t>
  </si>
  <si>
    <t>632TW12</t>
  </si>
  <si>
    <t>632TW13</t>
  </si>
  <si>
    <t>632TW3</t>
  </si>
  <si>
    <t xml:space="preserve">         Chi phÝ VPP, dông cô, VP, bao b×</t>
  </si>
  <si>
    <t>632TW4</t>
  </si>
  <si>
    <t>632TW7</t>
  </si>
  <si>
    <t>632TW71</t>
  </si>
  <si>
    <t>632TW711</t>
  </si>
  <si>
    <t>632TW712</t>
  </si>
  <si>
    <t>632TW713</t>
  </si>
  <si>
    <t>632TW73</t>
  </si>
  <si>
    <t>635</t>
  </si>
  <si>
    <t>Chi phÝ tµi chÝnh</t>
  </si>
  <si>
    <t>6356</t>
  </si>
  <si>
    <t xml:space="preserve">   Chi phÝ tr¶ l·i tiÒn vay</t>
  </si>
  <si>
    <t>6357</t>
  </si>
  <si>
    <t xml:space="preserve">      Chi phÝ ph¶i tr¶ cho dÞch vô GNHH-P.Logistic</t>
  </si>
  <si>
    <t>33522</t>
  </si>
  <si>
    <t xml:space="preserve">      Chi phÝ ph¶i tr¶ cho dÞch vô GNHH-P.Hîp t¸c §¹i Lý</t>
  </si>
  <si>
    <t>33523</t>
  </si>
  <si>
    <t xml:space="preserve">Inventories are recorded at their original costs. Costs include purchasing expenses, processing expenses and other directly related costs to bring the inventories to the current positions and conditions. </t>
  </si>
  <si>
    <t>Provisions for devaluation of inventories are recognized when the original costs are higher than the net realizable values. Net realizable values are estimated selling prices of inventories less estimated expenses on product completion and other necessary expenses on product consumption</t>
  </si>
  <si>
    <t xml:space="preserve">               Chi  hé ph¶i thu MEINAN</t>
  </si>
  <si>
    <t>1388-NEW</t>
  </si>
  <si>
    <t xml:space="preserve">               Chi hé ph¶i thu c­íc -Chi Nh¸nh H¶i Phßng</t>
  </si>
  <si>
    <t>1388-CLA</t>
  </si>
  <si>
    <t xml:space="preserve">               Chi hé ph¶i thu  CLARIANT</t>
  </si>
  <si>
    <t>1388-CNHC</t>
  </si>
  <si>
    <t xml:space="preserve">                  Chi hé ph¶i thu  Cty Phim C¸ch NhiÖt Hoµn CÇu</t>
  </si>
  <si>
    <t>1388-CTT</t>
  </si>
  <si>
    <t xml:space="preserve">               Chi hé ph¶i thu c­íc -Phßng NV2</t>
  </si>
  <si>
    <t>1388-CTY</t>
  </si>
  <si>
    <t xml:space="preserve">               Chi hé ph¶i thu kh¸c -C«ng ty</t>
  </si>
  <si>
    <t>1388-DAN</t>
  </si>
  <si>
    <t xml:space="preserve">               Chi hé ph¶i thu CN §µ N½ng</t>
  </si>
  <si>
    <t>1388-EUR</t>
  </si>
  <si>
    <t xml:space="preserve">               Chi hé ph¶i thu EUROP CONTINENTS</t>
  </si>
  <si>
    <r>
      <t xml:space="preserve">THUYEÁT MINH BAÙO CAÙO TAØI CHÍNH
</t>
    </r>
    <r>
      <rPr>
        <b/>
        <i/>
        <sz val="12"/>
        <rFont val="VNI-Times"/>
        <family val="0"/>
      </rPr>
      <t>NOTES TO FINANCIAL STATEMENTS</t>
    </r>
  </si>
  <si>
    <t>Hao mßn tµi s¶n cè ®Þnh</t>
  </si>
  <si>
    <t>2141</t>
  </si>
  <si>
    <t xml:space="preserve">   Hao mßn TSC§ h÷u h×nh</t>
  </si>
  <si>
    <t>21411</t>
  </si>
  <si>
    <t xml:space="preserve">      Hao mßn TSC§ h÷u h×nh</t>
  </si>
  <si>
    <t>21412</t>
  </si>
  <si>
    <t xml:space="preserve">      Hao mßn TSC§ h÷u h×nh quü phóc lîi</t>
  </si>
  <si>
    <t>2143</t>
  </si>
  <si>
    <t xml:space="preserve">   Hao mßn TSC§ v« h×nh</t>
  </si>
  <si>
    <t>2147</t>
  </si>
  <si>
    <t xml:space="preserve">   Hao mßn bÊt ®éng s¶n ®Çu t­</t>
  </si>
  <si>
    <t>§Çu t­ vµo c«ng ty con</t>
  </si>
  <si>
    <t>221VT</t>
  </si>
  <si>
    <t xml:space="preserve">      §Çu t­ vµo Cty TNHH MTV VËn T¶i GN Ngo¹i Th­¬ng</t>
  </si>
  <si>
    <t>Vèn gãp liªn doanh</t>
  </si>
  <si>
    <t>2221</t>
  </si>
  <si>
    <t xml:space="preserve">   Gãp vèn liªn doanh b»ng tiÒn §VN</t>
  </si>
  <si>
    <t>Unemployment fund is used to pay for severance and unemployment allowances. The rate of extraction for this fund is 3% of the salary fund which is used as the basis of social insurance payment and is included into the company’s expenses during the period. In case that the unemployment fund is not enough for subsidizing resigned employees, the insufficient difference is recorded into expenses.</t>
  </si>
  <si>
    <r>
      <t xml:space="preserve"> - Caùc khoaûn phaûi noäp khaùc
   </t>
    </r>
    <r>
      <rPr>
        <b/>
        <i/>
        <sz val="10"/>
        <rFont val="VNI-Times"/>
        <family val="0"/>
      </rPr>
      <t>Other obligations</t>
    </r>
  </si>
  <si>
    <r>
      <t xml:space="preserve">Haøng toàn kho
</t>
    </r>
    <r>
      <rPr>
        <b/>
        <i/>
        <sz val="10"/>
        <rFont val="VNI-Times"/>
        <family val="0"/>
      </rPr>
      <t>Inventories</t>
    </r>
  </si>
  <si>
    <t>632KV8</t>
  </si>
  <si>
    <t>632P1</t>
  </si>
  <si>
    <r>
      <t xml:space="preserve">2. Chi phí nhaân vieân
</t>
    </r>
    <r>
      <rPr>
        <i/>
        <sz val="10"/>
        <rFont val="VNI-Times"/>
        <family val="0"/>
      </rPr>
      <t xml:space="preserve">   Labor cost </t>
    </r>
  </si>
  <si>
    <r>
      <t xml:space="preserve">a/. Löông cô baûn vaø phuï caáp
</t>
    </r>
    <r>
      <rPr>
        <i/>
        <sz val="10"/>
        <rFont val="VNI-Times"/>
        <family val="0"/>
      </rPr>
      <t xml:space="preserve">    Basic salary and allowance</t>
    </r>
  </si>
  <si>
    <t xml:space="preserve">               Chi hé ph¶i tr¶ Cty TM Quèc TÕ Ên ViÖt</t>
  </si>
  <si>
    <t>1388SNAM</t>
  </si>
  <si>
    <t xml:space="preserve">               Chi hé ph¶i thu SINH NAM</t>
  </si>
  <si>
    <t>1388TAPE</t>
  </si>
  <si>
    <t xml:space="preserve">               TiÒn gëi NH-VND gèc USD/Ng©n hµng Hµng H¶i - Maritime</t>
  </si>
  <si>
    <t xml:space="preserve">            TiÒn göi NH.VND gèc USD/CNHN - NH Vietcombank</t>
  </si>
  <si>
    <r>
      <t xml:space="preserve">Keá toaùn tröôûng
 </t>
    </r>
    <r>
      <rPr>
        <b/>
        <i/>
        <sz val="10"/>
        <rFont val="VNI-Times"/>
        <family val="0"/>
      </rPr>
      <t>Chief Accountant</t>
    </r>
  </si>
  <si>
    <t xml:space="preserve">               Thu hé ph¶i tr¶ hµng lÎ CNHN</t>
  </si>
  <si>
    <t>3388-HAP</t>
  </si>
  <si>
    <t xml:space="preserve">               Thu hé ph¶i tr¶ hµng lÎ CNHP</t>
  </si>
  <si>
    <t>3388-JFH</t>
  </si>
  <si>
    <r>
      <t xml:space="preserve"> - Laõi ñöôïc chia do taêng voán goùp lieân doanh                                       </t>
    </r>
    <r>
      <rPr>
        <i/>
        <sz val="10"/>
        <rFont val="VNI-Times"/>
        <family val="0"/>
      </rPr>
      <t>Gains from increasing  contributed capital to joint venture</t>
    </r>
  </si>
  <si>
    <r>
      <t xml:space="preserve"> - Chi phí trích tröôùc naêm tröôùc khaáu tröø naêm nay </t>
    </r>
    <r>
      <rPr>
        <i/>
        <sz val="10"/>
        <rFont val="VNI-Times"/>
        <family val="0"/>
      </rPr>
      <t>Previous year's accrued expenses to be deducted in the current year</t>
    </r>
  </si>
  <si>
    <t>1121CT31</t>
  </si>
  <si>
    <t xml:space="preserve">               TiÒn gëi NH VND/ NH TMCP Hµng H¶i TPHCM</t>
  </si>
  <si>
    <t>1121CT4</t>
  </si>
  <si>
    <t xml:space="preserve">            TiÒn gëi KQBL/NH Hµng H¶i</t>
  </si>
  <si>
    <t>1122-CT9</t>
  </si>
  <si>
    <t xml:space="preserve">         Chi phÝ tiÒn l­¬ng  Sales marketting</t>
  </si>
  <si>
    <t>641SA11</t>
  </si>
  <si>
    <t xml:space="preserve">            Chi phÝ tiÒn l­¬ng, tiÒn c«ng</t>
  </si>
  <si>
    <t>641SA12</t>
  </si>
  <si>
    <t xml:space="preserve">            Chi phÝ trÝch BHXH, KPC§, BHYtÕ</t>
  </si>
  <si>
    <t>641SA13</t>
  </si>
  <si>
    <t xml:space="preserve">            Chi phÝ tiÒn ¨nn gi÷a ca</t>
  </si>
  <si>
    <t>641SA3</t>
  </si>
  <si>
    <t xml:space="preserve">         Chi phÝ VPP, dông cô ®å dïng VP</t>
  </si>
  <si>
    <t>641SA7</t>
  </si>
  <si>
    <t>141</t>
  </si>
  <si>
    <t>228</t>
  </si>
  <si>
    <t>229</t>
  </si>
  <si>
    <t>242</t>
  </si>
  <si>
    <r>
      <t xml:space="preserve">Ñaëc ñieåm hoaït ñoäng cuûa Coâng ty
</t>
    </r>
    <r>
      <rPr>
        <b/>
        <i/>
        <sz val="10"/>
        <rFont val="VNI-Times"/>
        <family val="0"/>
      </rPr>
      <t>Business highlights</t>
    </r>
  </si>
  <si>
    <r>
      <t xml:space="preserve">Truï sôû cuûa Coâng ty ñaët taïi soá 172 Hai Baø Tröng, Quaän 1, TP.HCM.
</t>
    </r>
    <r>
      <rPr>
        <i/>
        <sz val="10"/>
        <rFont val="VNI-Times"/>
        <family val="0"/>
      </rPr>
      <t xml:space="preserve">The head office of the Company is located at 172 Hai Ba Trung Street, District 1, HCMC. </t>
    </r>
  </si>
  <si>
    <t>Keá toaùn Tröôûng
Chief Accountant,</t>
  </si>
  <si>
    <r>
      <t xml:space="preserve">- Dòch vuï ñoùng goùi haøng hoaù cho nhaø saûn xuaát trong nöôùc vaø nöôùc ngoaøi uyû thaùc.
 </t>
    </r>
    <r>
      <rPr>
        <i/>
        <sz val="10"/>
        <rFont val="VNI-Helve-Condense"/>
        <family val="0"/>
      </rPr>
      <t xml:space="preserve"> Providing services of goods packing for local and overseas manufacturers</t>
    </r>
  </si>
  <si>
    <r>
      <t xml:space="preserve">Ban  giaùm Ñoác ñaûm baûo ñaõ tuaân thuû ñaày ñuû yeâu caàu cuûa caùc Chuaån möïc keá toaùn vaø Cheá ñoä Keá toaùn Doanh Nghieäp Vieät Nam hieän haønh.
</t>
    </r>
    <r>
      <rPr>
        <i/>
        <sz val="10"/>
        <rFont val="VNI-Times"/>
        <family val="0"/>
      </rPr>
      <t xml:space="preserve">The Directors ensure to follow all the requirements of the prevailing Vietnamese accounting system and standards in the preparation of these financial statements 
</t>
    </r>
  </si>
  <si>
    <t>2222</t>
  </si>
  <si>
    <t xml:space="preserve">   Gãp vèn liªn doanh b»ng tiÒn USD</t>
  </si>
  <si>
    <t>§Çu t­ dµi h¹n kh¸c</t>
  </si>
  <si>
    <t>2281</t>
  </si>
  <si>
    <t xml:space="preserve">   Cæ phiÕu</t>
  </si>
  <si>
    <t>X©y dùng c¬ b¶n dë dang</t>
  </si>
  <si>
    <t>2411</t>
  </si>
  <si>
    <t>632QL22</t>
  </si>
  <si>
    <t>1122-HP</t>
  </si>
  <si>
    <t>Laõi tieàn göûi KKH+CKH</t>
  </si>
  <si>
    <t>Laõi lieân doanh</t>
  </si>
  <si>
    <t>9t</t>
  </si>
  <si>
    <t>Tieàn chi ra göûi coù kyø haïn</t>
  </si>
  <si>
    <t>Tieàn thu veà TG coù kyø haïn</t>
  </si>
  <si>
    <t>3t</t>
  </si>
  <si>
    <t>Thuû tuïc phí ngaân haøng</t>
  </si>
  <si>
    <t>Thu coâng traùi</t>
  </si>
  <si>
    <t>9T</t>
  </si>
  <si>
    <r>
      <t xml:space="preserve">Phaûi traû daøi haïn ngöôøi baùn
</t>
    </r>
    <r>
      <rPr>
        <i/>
        <sz val="10"/>
        <rFont val="VNI-Times"/>
        <family val="0"/>
      </rPr>
      <t>Long-term trade accounts payables</t>
    </r>
  </si>
  <si>
    <r>
      <t xml:space="preserve">6. Tieàn thu khaùc töø hoaït ñoäng kinh doanh
 </t>
    </r>
    <r>
      <rPr>
        <i/>
        <sz val="10"/>
        <rFont val="VNI-Times"/>
        <family val="0"/>
      </rPr>
      <t xml:space="preserve">   Other receipts from operating activities</t>
    </r>
  </si>
  <si>
    <r>
      <t xml:space="preserve">7. Tieàn chi khaùc cho hoaït ñoäng kinh doanh
  </t>
    </r>
    <r>
      <rPr>
        <i/>
        <sz val="10"/>
        <rFont val="VNI-Times"/>
        <family val="0"/>
      </rPr>
      <t xml:space="preserve">  Other payments on operating activities</t>
    </r>
  </si>
  <si>
    <r>
      <t>Löu chuyeån tieàn thuaàn töø hoaït ñoäng  kinh doanh</t>
    </r>
    <r>
      <rPr>
        <b/>
        <sz val="10"/>
        <rFont val="VNI-Times"/>
        <family val="0"/>
      </rPr>
      <t xml:space="preserve">
</t>
    </r>
    <r>
      <rPr>
        <b/>
        <i/>
        <sz val="10"/>
        <rFont val="VNI-Times"/>
        <family val="0"/>
      </rPr>
      <t>Net cash flows from operating  activities</t>
    </r>
  </si>
  <si>
    <r>
      <t xml:space="preserve">II. LÖU CHUYEÅN TIEÀN TÖØ HOAÏT ÑOÄNG ÑAÀU TÖ
</t>
    </r>
    <r>
      <rPr>
        <b/>
        <i/>
        <sz val="10"/>
        <rFont val="VNI-Times"/>
        <family val="0"/>
      </rPr>
      <t xml:space="preserve">    CASH FLOWS FROM INVESTMENT ACTIVITIES</t>
    </r>
  </si>
  <si>
    <r>
      <t xml:space="preserve">1. Tieàn chi ñeå mua saém, xaây döïng TSCÑ vaø caùc taøi saûn daøi haïn khaùc
  </t>
    </r>
    <r>
      <rPr>
        <i/>
        <sz val="10"/>
        <rFont val="VNI-Times"/>
        <family val="0"/>
      </rPr>
      <t xml:space="preserve">  Additions to fixed assets and other long-term assets</t>
    </r>
  </si>
  <si>
    <r>
      <t xml:space="preserve">2. Tieàn thu töø thanh lyù, nhöôïng baùn TSCÑ vaø caùc taøi saûn daøi haïn khaùc
  </t>
    </r>
    <r>
      <rPr>
        <i/>
        <sz val="10"/>
        <rFont val="VNI-Times"/>
        <family val="0"/>
      </rPr>
      <t xml:space="preserve">   Proceeds from disposals of fixed assets and other long-term assets</t>
    </r>
  </si>
  <si>
    <t xml:space="preserve">            TiÒn gëi NH.VND/ NH TMCP Qu©n §éi</t>
  </si>
  <si>
    <t>1122CT1</t>
  </si>
  <si>
    <t>Chi phÝ thuÕ thu nhËp doanh nghiÖp</t>
  </si>
  <si>
    <t>8211</t>
  </si>
  <si>
    <t xml:space="preserve">   Chi phÝ thuÕ TNDN hiÖn hµnh</t>
  </si>
  <si>
    <t>8212</t>
  </si>
  <si>
    <t xml:space="preserve">   Chi phÝ thuÕ TNDN ho·n l¹i</t>
  </si>
  <si>
    <t>911</t>
  </si>
  <si>
    <t>X¸c ®Þnh kÕt qu¶ kinh doanh</t>
  </si>
  <si>
    <t>911CT</t>
  </si>
  <si>
    <t xml:space="preserve">      X¸c ®Þnh kÕt qu¶ kinh doanh/CTY</t>
  </si>
  <si>
    <t>911DN</t>
  </si>
  <si>
    <t xml:space="preserve">      X¸c ®Þnh kÕt qu¶ kinh doanh/CN§N</t>
  </si>
  <si>
    <t>911HN</t>
  </si>
  <si>
    <t xml:space="preserve">      X¸c ®Þnh kÕt qu¶ kinh doanh/CNHN</t>
  </si>
  <si>
    <t>911HP</t>
  </si>
  <si>
    <t xml:space="preserve">      X¸c ®Þnh kÕt qu¶ kinh doanh/CNHP</t>
  </si>
  <si>
    <r>
      <t xml:space="preserve">Taøi saûn coá ñònh ñöôïc khaáu hao theo phöông phaùp ñöôøng thaúng döïa treân thôøi gian höõu duïng öôùc tính.
</t>
    </r>
    <r>
      <rPr>
        <i/>
        <sz val="10"/>
        <rFont val="VNI-Times"/>
        <family val="0"/>
      </rPr>
      <t>Fixed assets are depreciated in accordance with the straight-line method over their estimated useful lives</t>
    </r>
  </si>
  <si>
    <r>
      <t>Taøi saûn coá ñònh voâ hình
 I</t>
    </r>
    <r>
      <rPr>
        <b/>
        <i/>
        <sz val="10"/>
        <rFont val="VNI-Times"/>
        <family val="0"/>
      </rPr>
      <t>ntangible fixed assets</t>
    </r>
  </si>
  <si>
    <r>
      <t xml:space="preserve"> Quyeàn söû duïng ñaát
 </t>
    </r>
    <r>
      <rPr>
        <b/>
        <i/>
        <sz val="10"/>
        <rFont val="VNI-Times"/>
        <family val="0"/>
      </rPr>
      <t>Land use right</t>
    </r>
  </si>
  <si>
    <r>
      <t xml:space="preserve">Phaàn meàm maùy tính
</t>
    </r>
    <r>
      <rPr>
        <b/>
        <i/>
        <sz val="10"/>
        <rFont val="VNI-Times"/>
        <family val="0"/>
      </rPr>
      <t>Computer software</t>
    </r>
  </si>
  <si>
    <t>632HN21</t>
  </si>
  <si>
    <t xml:space="preserve">            Chi phÝ PTTT</t>
  </si>
  <si>
    <t>632HN3</t>
  </si>
  <si>
    <t xml:space="preserve">         Chi phÝ VPP, dông cô VP , bao b×</t>
  </si>
  <si>
    <t>632HN4</t>
  </si>
  <si>
    <t xml:space="preserve">         Chi phÝ söa ch÷a, n©ng cÊp TSC§</t>
  </si>
  <si>
    <t xml:space="preserve">            Chi phÝ söa ch÷a nhá TSC§</t>
  </si>
  <si>
    <t>632HN7</t>
  </si>
  <si>
    <t>632HN711</t>
  </si>
  <si>
    <t>632HN712</t>
  </si>
  <si>
    <t>632HN713</t>
  </si>
  <si>
    <t>632HN72</t>
  </si>
  <si>
    <t xml:space="preserve">Naêm taøi chính
Fiscal year </t>
  </si>
  <si>
    <r>
      <t xml:space="preserve">CHÆ TIEÂU
</t>
    </r>
    <r>
      <rPr>
        <b/>
        <i/>
        <sz val="11"/>
        <rFont val="VNI-Times"/>
        <family val="0"/>
      </rPr>
      <t>ITEMS</t>
    </r>
  </si>
  <si>
    <r>
      <t xml:space="preserve">MAÕ
</t>
    </r>
    <r>
      <rPr>
        <b/>
        <i/>
        <sz val="10"/>
        <rFont val="VNI-Times"/>
        <family val="0"/>
      </rPr>
      <t>CODE</t>
    </r>
  </si>
  <si>
    <r>
      <t xml:space="preserve">Luyõ keá töø ñaàu naêm ñeán cuoái quyù naøy
</t>
    </r>
    <r>
      <rPr>
        <sz val="9"/>
        <rFont val="VNI-Times"/>
        <family val="0"/>
      </rPr>
      <t xml:space="preserve">Accum. from beginning of year to the end of period </t>
    </r>
  </si>
  <si>
    <r>
      <t xml:space="preserve">Naêm 2009
</t>
    </r>
    <r>
      <rPr>
        <b/>
        <i/>
        <sz val="11"/>
        <rFont val="VNI-Times"/>
        <family val="0"/>
      </rPr>
      <t>Year 2009</t>
    </r>
  </si>
  <si>
    <r>
      <t xml:space="preserve">Naêm 2008
</t>
    </r>
    <r>
      <rPr>
        <b/>
        <i/>
        <sz val="11"/>
        <rFont val="VNI-Times"/>
        <family val="0"/>
      </rPr>
      <t>Year 2008</t>
    </r>
  </si>
  <si>
    <r>
      <t xml:space="preserve">I. LÖU CHUYEÅN TIEÀN TÖØ HOAÏT ÑOÄNG KINH DOANH
</t>
    </r>
    <r>
      <rPr>
        <b/>
        <i/>
        <sz val="10"/>
        <rFont val="VNI-Times"/>
        <family val="0"/>
      </rPr>
      <t xml:space="preserve">   CASH FLOWS FROM OPERATION  ACTIVITIES</t>
    </r>
  </si>
  <si>
    <r>
      <t xml:space="preserve">Nguyeân lieäu, vaät lieäu, PTTT
</t>
    </r>
    <r>
      <rPr>
        <i/>
        <sz val="10"/>
        <rFont val="VNI-Times"/>
        <family val="0"/>
      </rPr>
      <t>Raw materials, spare parts</t>
    </r>
  </si>
  <si>
    <t xml:space="preserve">               TiÒn göi NH.VND/ Ng©n hµng Vietcombank-TKPTo¶</t>
  </si>
  <si>
    <t>1121-CT5</t>
  </si>
  <si>
    <t xml:space="preserve">               TiÒn göi NH.VND/ Ng©n hµng Agribank (N«ng NghiÖp)</t>
  </si>
  <si>
    <t>1121-CT6</t>
  </si>
  <si>
    <t xml:space="preserve">               TiÒn göi NH.VND/ Ng©n hµng Techcombank</t>
  </si>
  <si>
    <t>1121-CT7</t>
  </si>
  <si>
    <t xml:space="preserve">               TiÒn göi NH.VND/ Ng©n hµng §Çu t­ Chøng kho¸n -SCB</t>
  </si>
  <si>
    <t>1121-DN</t>
  </si>
  <si>
    <t xml:space="preserve">      X¸c ®Þnh kÕt qu¶ kinh doanh/ThuÕ TNDN</t>
  </si>
  <si>
    <t xml:space="preserve">            TiÒn göi NH.VND gèc USD/CTy</t>
  </si>
  <si>
    <t>1122-CT1</t>
  </si>
  <si>
    <t xml:space="preserve">               TiÒn göi NH.VND- Ng©n hµng Vietcombank-T©n §Þnh</t>
  </si>
  <si>
    <t>1121-CT3</t>
  </si>
  <si>
    <t xml:space="preserve">               TiÒn göi NH.VND/ Ng©n hµng §Çu T­ PT</t>
  </si>
  <si>
    <t>1121-CT4</t>
  </si>
  <si>
    <r>
      <t xml:space="preserve">  + Laõi goùp voán lieân doanh
     </t>
    </r>
    <r>
      <rPr>
        <i/>
        <sz val="10"/>
        <rFont val="VNI-Times"/>
        <family val="0"/>
      </rPr>
      <t xml:space="preserve">Gains from capital contributed to joint venture </t>
    </r>
  </si>
  <si>
    <r>
      <t>Löu chuyeån tieàn thuaàn töø hoaït ñoäng ñaàu tö</t>
    </r>
    <r>
      <rPr>
        <b/>
        <sz val="10"/>
        <rFont val="VNI-Times"/>
        <family val="0"/>
      </rPr>
      <t xml:space="preserve">
</t>
    </r>
    <r>
      <rPr>
        <b/>
        <i/>
        <sz val="10"/>
        <rFont val="VNI-Times"/>
        <family val="0"/>
      </rPr>
      <t>Net cash flow from investment activities</t>
    </r>
  </si>
  <si>
    <r>
      <t xml:space="preserve">III. LÖU CHUYEÅN TIEÀN TÖØ HOAÏT ÑOÄNG TAØI CHÍNH
  </t>
    </r>
    <r>
      <rPr>
        <b/>
        <i/>
        <sz val="10"/>
        <rFont val="VNI-Times"/>
        <family val="0"/>
      </rPr>
      <t xml:space="preserve">   CASH FLOWS FROM FINANCING ACTIVITIES</t>
    </r>
  </si>
  <si>
    <r>
      <t xml:space="preserve">        Lập Biểu                                                         Keá toaùn tröôûng,
      </t>
    </r>
    <r>
      <rPr>
        <b/>
        <i/>
        <sz val="10"/>
        <rFont val="VNI-Times"/>
        <family val="0"/>
      </rPr>
      <t>Prepared by,                                                  Chief Accountant,</t>
    </r>
  </si>
  <si>
    <t xml:space="preserve">NGUYỄN QUOÁC THÒNH                           HOAØNG COÂNG PHÖÔÙC       </t>
  </si>
  <si>
    <r>
      <t xml:space="preserve">Giaù goác haøng toàn kho ñöôïc tính theo phöông phaùp giaù ñích danh vaø ñöôïc haïch toaùn theo phöông phaùp keâ khai thöôøng xuyeân.
</t>
    </r>
    <r>
      <rPr>
        <i/>
        <sz val="10"/>
        <rFont val="VNI-Times"/>
        <family val="0"/>
      </rPr>
      <t>Costs of inventories are determined in accordance with the weighted average method and recorded in line with the perpetual method</t>
    </r>
  </si>
  <si>
    <r>
      <t xml:space="preserve">Caùc khoaûn phaûi thu thöông maïi vaø phaûi thu thu khaùc
</t>
    </r>
    <r>
      <rPr>
        <b/>
        <i/>
        <sz val="10"/>
        <rFont val="VNI-Times"/>
        <family val="0"/>
      </rPr>
      <t>Trade receivable and other receivable</t>
    </r>
  </si>
  <si>
    <t>Quyõ döï phoøng trôï caáp maát vieäc laøm ñöôïc duøng ñeå chi traû trôï caáp thoâi vieäc, maát vieäc. Möùc trích quyõ döï phoøng trôï caáp maát vieäc laøm laø 3% quyõ löông laøm cô sôû ñoùng baûo hieåm xaõ hoäi vaø ñöôïc haïch toaùn vaøo chi phí trong kyø. Tröôøng hôïp quyõ döï phoøng trôï caáp maát vieäc laøm khoâng ñuû ñeã chi trôï caáp cho ngöôøi lao ñoäng thoâi vieäc, maát vieäc trong kyø thì phaàn cheânh leäch thieáu ñöôïc haïch toaùn vaøo chi phí.</t>
  </si>
  <si>
    <t>142-CT13</t>
  </si>
  <si>
    <t xml:space="preserve">               Chi phÝ tr¶ tr­íc tiÒn mua b¶o hiÓm xe « t« (8 chiÕc)</t>
  </si>
  <si>
    <t>142-CT15</t>
  </si>
  <si>
    <t xml:space="preserve">               TiÒn göi NH.VND gèc USD/Ng©n hµng Vietcombank</t>
  </si>
  <si>
    <t>1122-CT5</t>
  </si>
  <si>
    <t xml:space="preserve">               TiÒn göi NH.VND gèc USD/Ng©n hµng Agribank</t>
  </si>
  <si>
    <r>
      <t xml:space="preserve">Nieân ñoä keá toaùn, ñôn vò tieàn teä söû duïng trong keá toaùn:
</t>
    </r>
    <r>
      <rPr>
        <b/>
        <i/>
        <sz val="10"/>
        <rFont val="VNI-Times"/>
        <family val="0"/>
      </rPr>
      <t>Accounting period, currency unit used in account:</t>
    </r>
  </si>
  <si>
    <r>
      <t xml:space="preserve">Ñôn vò tieàn teä söû duïng trong keá toaùn: </t>
    </r>
    <r>
      <rPr>
        <sz val="10"/>
        <rFont val="VNI-Times"/>
        <family val="0"/>
      </rPr>
      <t xml:space="preserve">Ñoàng Vieät Nam (VND).
</t>
    </r>
    <r>
      <rPr>
        <b/>
        <i/>
        <sz val="10"/>
        <rFont val="VNI-Times"/>
        <family val="0"/>
      </rPr>
      <t>Currency unit used in account:</t>
    </r>
    <r>
      <rPr>
        <i/>
        <sz val="10"/>
        <rFont val="VNI-Times"/>
        <family val="0"/>
      </rPr>
      <t xml:space="preserve"> Dong of Vietnam (VND)</t>
    </r>
  </si>
  <si>
    <t>tr1</t>
  </si>
  <si>
    <t>tr2</t>
  </si>
  <si>
    <t>tr3</t>
  </si>
  <si>
    <t>tr4</t>
  </si>
  <si>
    <t>tr5</t>
  </si>
  <si>
    <t>tr6</t>
  </si>
  <si>
    <t>tr7</t>
  </si>
  <si>
    <t>tr8</t>
  </si>
  <si>
    <t>111</t>
  </si>
  <si>
    <t>TiÒn mÆt</t>
  </si>
  <si>
    <t>1111</t>
  </si>
  <si>
    <t xml:space="preserve">   TiÒn mÆt ViÖt Nam</t>
  </si>
  <si>
    <t>1111-CT</t>
  </si>
  <si>
    <t xml:space="preserve">            TiÒn mÆt tån quü - C«ng Ty</t>
  </si>
  <si>
    <t>1111-DN</t>
  </si>
  <si>
    <t xml:space="preserve">            TiÒn mÆt tån quü - CN§N</t>
  </si>
  <si>
    <t>1111-HN</t>
  </si>
  <si>
    <t xml:space="preserve">            TiÒn mÆt tån quü - CNHN</t>
  </si>
  <si>
    <t>1111-HP</t>
  </si>
  <si>
    <t xml:space="preserve">            TiÒn mÆt tån quü - CNHP</t>
  </si>
  <si>
    <t>112</t>
  </si>
  <si>
    <t>TiÒn göi ng©n hµng</t>
  </si>
  <si>
    <t>1121</t>
  </si>
  <si>
    <t xml:space="preserve">   TiÒn göi NH: VND</t>
  </si>
  <si>
    <t>1121-CT</t>
  </si>
  <si>
    <t xml:space="preserve">            TiÒn göi NH: VND - C«ng ty</t>
  </si>
  <si>
    <t>1121-CT1</t>
  </si>
  <si>
    <r>
      <t xml:space="preserve">  + Chi phí traû laõi tieàn vay NH
     </t>
    </r>
    <r>
      <rPr>
        <i/>
        <sz val="10"/>
        <rFont val="VNI-Times"/>
        <family val="0"/>
      </rPr>
      <t>Expense from financial activities</t>
    </r>
  </si>
  <si>
    <r>
      <t xml:space="preserve">  + Loã phaùt sinh khi baùn ngoaïi teä
     </t>
    </r>
    <r>
      <rPr>
        <i/>
        <sz val="10"/>
        <rFont val="VNI-Times"/>
        <family val="0"/>
      </rPr>
      <t>Profit, loss from foreign currency trading</t>
    </r>
  </si>
  <si>
    <r>
      <t xml:space="preserve">  + Loã do cheânh leäch tyû giaù
    </t>
    </r>
    <r>
      <rPr>
        <i/>
        <sz val="10"/>
        <rFont val="VNI-Times"/>
        <family val="0"/>
      </rPr>
      <t>Loss from differential rate</t>
    </r>
  </si>
  <si>
    <r>
      <t xml:space="preserve">  + Chi phí hoaït ñoäng taøi chính khaùc
     Other </t>
    </r>
    <r>
      <rPr>
        <i/>
        <sz val="10"/>
        <rFont val="VNI-Times"/>
        <family val="0"/>
      </rPr>
      <t>Expenses from financial activities</t>
    </r>
  </si>
  <si>
    <r>
      <t xml:space="preserve">Chi phí saûn xuaát vaø dòch vuï kinh doanh theo yeáu toá
 </t>
    </r>
    <r>
      <rPr>
        <b/>
        <i/>
        <sz val="10"/>
        <rFont val="VNI-Times"/>
        <family val="0"/>
      </rPr>
      <t>Production and business costs by elements</t>
    </r>
  </si>
  <si>
    <r>
      <t xml:space="preserve">Thueá TNDN phaûi noäp vaø lôïi nhuaän sau thueá trong kyø
</t>
    </r>
    <r>
      <rPr>
        <b/>
        <i/>
        <sz val="10"/>
        <rFont val="VNI-Times"/>
        <family val="0"/>
      </rPr>
      <t>Corporate income tax and profit after tax</t>
    </r>
  </si>
  <si>
    <r>
      <t xml:space="preserve">Chi phí traû tröôùc ngaén haïn
</t>
    </r>
    <r>
      <rPr>
        <i/>
        <sz val="10"/>
        <color indexed="8"/>
        <rFont val="VNI-Times"/>
        <family val="0"/>
      </rPr>
      <t>Short - term prepaid expenses</t>
    </r>
  </si>
  <si>
    <r>
      <t xml:space="preserve">Thueá GTGT ñöôïc khaáu tröø
</t>
    </r>
    <r>
      <rPr>
        <i/>
        <sz val="10"/>
        <color indexed="8"/>
        <rFont val="VNI-Times"/>
        <family val="0"/>
      </rPr>
      <t>VAT to be deducted</t>
    </r>
  </si>
  <si>
    <t xml:space="preserve">               ThuÕ GTGT ®Çu ra /Cty</t>
  </si>
  <si>
    <t>33311-K</t>
  </si>
  <si>
    <t xml:space="preserve">      NhËn ký quü dù thÇu thi c«ng tßa nhµ</t>
  </si>
  <si>
    <t>3387</t>
  </si>
  <si>
    <t xml:space="preserve">   Doanh thu ch­a thùc hiÖn</t>
  </si>
  <si>
    <t>3387TW</t>
  </si>
  <si>
    <t xml:space="preserve">         Doanh thu nhËn tr­íc dÞch vô cho thuª VP /Tower</t>
  </si>
  <si>
    <t>3388</t>
  </si>
  <si>
    <t xml:space="preserve">   Ph¶i tr¶, ph¶i nép kh¸c -VN§</t>
  </si>
  <si>
    <t>3388-BIR</t>
  </si>
  <si>
    <t xml:space="preserve">               Thu hé ph¶i tr¶ BIRK EAST WEST</t>
  </si>
  <si>
    <t>3388-CLT</t>
  </si>
  <si>
    <t xml:space="preserve">               Thu hé ph¶i tr¶ -CLT</t>
  </si>
  <si>
    <t>3388-CNW</t>
  </si>
  <si>
    <t xml:space="preserve">               Thu hé ph¶i tr¶ -Cargo Net World</t>
  </si>
  <si>
    <t>3388-CTY</t>
  </si>
  <si>
    <t xml:space="preserve">               Ph¶i tr¶, ph¶i nép kh¸c -Cty</t>
  </si>
  <si>
    <t>3388-DAN</t>
  </si>
  <si>
    <t xml:space="preserve">               Thu hé ph¶i tr¶ -CN §µ N½ng</t>
  </si>
  <si>
    <t>3388-FFS</t>
  </si>
  <si>
    <t xml:space="preserve">               Thu hé ph¶i tr¶ FLYING FISH SEVICE</t>
  </si>
  <si>
    <t>3388-HAN</t>
  </si>
  <si>
    <t xml:space="preserve">               Chi hé ph¶i thu Trung T©m Kho C¶ng</t>
  </si>
  <si>
    <t>1388-MEI</t>
  </si>
  <si>
    <t xml:space="preserve">   TiÒn ¨n gi÷a ca, trùc kho XNH</t>
  </si>
  <si>
    <t>Chi phÝ ph¶i tr¶</t>
  </si>
  <si>
    <t>3352</t>
  </si>
  <si>
    <t xml:space="preserve">   Chi phÝ ph¶i tr¶ cho dÞch vô GNHH</t>
  </si>
  <si>
    <t>33521</t>
  </si>
  <si>
    <t xml:space="preserve">   ThuÕ nhµ ®Êt,tiÒn thuª ®Êt</t>
  </si>
  <si>
    <t>3338</t>
  </si>
  <si>
    <t xml:space="preserve">   C¸c lo¹i thuÕ kh¸c</t>
  </si>
  <si>
    <t>33382</t>
  </si>
  <si>
    <t xml:space="preserve">               ThuÕ GTGT ®Çu ra / Tower (10%)</t>
  </si>
  <si>
    <t>3334</t>
  </si>
  <si>
    <r>
      <t xml:space="preserve"> Chi phí khaùc
</t>
    </r>
    <r>
      <rPr>
        <i/>
        <sz val="9"/>
        <rFont val="VNI-Times"/>
        <family val="0"/>
      </rPr>
      <t xml:space="preserve"> Other expenses</t>
    </r>
  </si>
  <si>
    <t xml:space="preserve">   ThuÕ thu nhËp c¸ nh©n -C«ng ty</t>
  </si>
  <si>
    <t>3337</t>
  </si>
  <si>
    <t xml:space="preserve">         Ph¶i thu cña kh¸ch hµng / VËn T¶i</t>
  </si>
  <si>
    <t>1388-CTH</t>
  </si>
  <si>
    <t xml:space="preserve">               Chi hé ph¶i thu c­íc -Phßng NV1</t>
  </si>
  <si>
    <t>1388-RTG</t>
  </si>
  <si>
    <t xml:space="preserve">               Chi hé ph¶i thu  Cty TNHH R­îu ThÕ Giíi</t>
  </si>
  <si>
    <t>1388-TTKC</t>
  </si>
  <si>
    <t xml:space="preserve">                  Chi hé ph¶i thu  TTKC</t>
  </si>
  <si>
    <t>1388-VT</t>
  </si>
  <si>
    <t xml:space="preserve">            Ph¶i thu kh¸c Cty VËn T¶i</t>
  </si>
  <si>
    <t>1388TMSBG</t>
  </si>
  <si>
    <t xml:space="preserve">                  Chi hé Cty TMS - H÷u NghÞ B¾c Giang</t>
  </si>
  <si>
    <t>142-CT18</t>
  </si>
  <si>
    <t xml:space="preserve">   Chi phÝ bÊt th­êng kh¸c</t>
  </si>
  <si>
    <t>821</t>
  </si>
  <si>
    <r>
      <t xml:space="preserve">1. Toång lôïi nhuaän keá toaùn tröôùc thueá
</t>
    </r>
    <r>
      <rPr>
        <i/>
        <sz val="10"/>
        <rFont val="VNI-Times"/>
        <family val="0"/>
      </rPr>
      <t xml:space="preserve">   Gross accounting income before tax</t>
    </r>
  </si>
  <si>
    <r>
      <t xml:space="preserve"> - Hoaøn nhaäp khoaûn trích tröôùc chi phí naêm nay
   </t>
    </r>
    <r>
      <rPr>
        <i/>
        <sz val="10"/>
        <rFont val="VNI-Times"/>
        <family val="0"/>
      </rPr>
      <t>Revesal of accrued expenses in the current year</t>
    </r>
  </si>
  <si>
    <r>
      <t xml:space="preserve"> - Cheânh leäch tyû giaù chöa thöïc hieän
   </t>
    </r>
    <r>
      <rPr>
        <i/>
        <sz val="10"/>
        <rFont val="VNI-Times"/>
        <family val="0"/>
      </rPr>
      <t>Unrealized exchange gain</t>
    </r>
  </si>
  <si>
    <r>
      <t xml:space="preserve"> - Chi phí sau thueá 
   </t>
    </r>
    <r>
      <rPr>
        <i/>
        <sz val="10"/>
        <rFont val="VNI-Times"/>
        <family val="0"/>
      </rPr>
      <t>Expenses after corporate income tax</t>
    </r>
  </si>
  <si>
    <r>
      <t xml:space="preserve">3. Toång thu nhaäp chòu thueá
</t>
    </r>
    <r>
      <rPr>
        <i/>
        <sz val="10"/>
        <rFont val="VNI-Times"/>
        <family val="0"/>
      </rPr>
      <t xml:space="preserve">   Taxable income</t>
    </r>
  </si>
  <si>
    <r>
      <t xml:space="preserve">4. Chi phí thueá TNDN hieän haøhh
    </t>
    </r>
    <r>
      <rPr>
        <i/>
        <sz val="10"/>
        <rFont val="VNI-Times"/>
        <family val="0"/>
      </rPr>
      <t>Current income tax expense</t>
    </r>
  </si>
  <si>
    <r>
      <t xml:space="preserve">6. Lôïi nhuaän sau thueá TNDN
</t>
    </r>
    <r>
      <rPr>
        <i/>
        <sz val="10"/>
        <rFont val="VNI-Times"/>
        <family val="0"/>
      </rPr>
      <t xml:space="preserve">   Net profit after corporate income tax</t>
    </r>
  </si>
  <si>
    <r>
      <t>Maãu soá B 03a-DN</t>
    </r>
    <r>
      <rPr>
        <sz val="10"/>
        <rFont val="VNI-Times"/>
        <family val="0"/>
      </rPr>
      <t xml:space="preserve">
Ban haønh theo QÑ soá 15/2006/QÑ-BTC 
ngaøy 20/03/06  cuûa Boä Tröôûng BTC</t>
    </r>
  </si>
  <si>
    <r>
      <t xml:space="preserve">BAÙO CAÙO LÖU CHUYEÅN TIEÀN TEÄ 
</t>
    </r>
    <r>
      <rPr>
        <b/>
        <i/>
        <sz val="14"/>
        <rFont val="VNI-Times"/>
        <family val="0"/>
      </rPr>
      <t>CASH FLOW STATEMENT</t>
    </r>
  </si>
  <si>
    <t xml:space="preserve">   Söa ch÷a lín TSC§</t>
  </si>
  <si>
    <t>243</t>
  </si>
  <si>
    <t>Tµi s¶n thuÕ thu nhËp ho·n l¹i</t>
  </si>
  <si>
    <t>244</t>
  </si>
  <si>
    <t>Ký quü, ký c­îc dµi h¹n</t>
  </si>
  <si>
    <t>2441</t>
  </si>
  <si>
    <t xml:space="preserve">   Ký quü thuª VP</t>
  </si>
  <si>
    <t>2442</t>
  </si>
  <si>
    <t xml:space="preserve">   Ký quü tr¹m ®iÖn kÕ 172 HBT</t>
  </si>
  <si>
    <t>Vay ng¾n h¹n</t>
  </si>
  <si>
    <t>3111</t>
  </si>
  <si>
    <t xml:space="preserve">   Vay ng¾n h¹n ng©n hµng -VCB</t>
  </si>
  <si>
    <t>Ph¶i tr¶ cho ng­êi b¸n</t>
  </si>
  <si>
    <t>3311</t>
  </si>
  <si>
    <t xml:space="preserve">   Ph¶i tr¶ cho ng­êi b¸n (hµng ho¸, vËt t­)</t>
  </si>
  <si>
    <t>3312</t>
  </si>
  <si>
    <t xml:space="preserve">   Ph¶i tr¶ cho ng­êi b¸n (dÞch vô)</t>
  </si>
  <si>
    <t>Chi phí phaûi traû, trích tröôùc chi phí söûa chöõa lôùn
 Accrued expenses, accrued large repair expenses</t>
  </si>
  <si>
    <t>I.</t>
  </si>
  <si>
    <t>1.</t>
  </si>
  <si>
    <t>2.</t>
  </si>
  <si>
    <t>3.</t>
  </si>
  <si>
    <t>II.</t>
  </si>
  <si>
    <t>III.</t>
  </si>
  <si>
    <t>4.</t>
  </si>
  <si>
    <t>5.</t>
  </si>
  <si>
    <t>IV.</t>
  </si>
  <si>
    <t>152</t>
  </si>
  <si>
    <t>211</t>
  </si>
  <si>
    <t>213</t>
  </si>
  <si>
    <t>217</t>
  </si>
  <si>
    <t>411</t>
  </si>
  <si>
    <t>415</t>
  </si>
  <si>
    <t>03</t>
  </si>
  <si>
    <t>10</t>
  </si>
  <si>
    <t>11</t>
  </si>
  <si>
    <t>20</t>
  </si>
  <si>
    <t>21</t>
  </si>
  <si>
    <r>
      <t>Ñôn vò tính: VNÑ</t>
    </r>
    <r>
      <rPr>
        <i/>
        <sz val="10"/>
        <rFont val="VNI-Times"/>
        <family val="0"/>
      </rPr>
      <t xml:space="preserve"> -</t>
    </r>
    <r>
      <rPr>
        <sz val="10"/>
        <rFont val="VNI-Times"/>
        <family val="0"/>
      </rPr>
      <t xml:space="preserve"> </t>
    </r>
    <r>
      <rPr>
        <i/>
        <sz val="10"/>
        <rFont val="VNI-Times"/>
        <family val="0"/>
      </rPr>
      <t>Unit: VND</t>
    </r>
  </si>
  <si>
    <t>Tµi s¶n cè ®Þnh h÷u h×nh</t>
  </si>
  <si>
    <t>2111</t>
  </si>
  <si>
    <t xml:space="preserve">   Nhµ cöa,vËt kiÕn tróc</t>
  </si>
  <si>
    <t>2113</t>
  </si>
  <si>
    <r>
      <t xml:space="preserve">Maãu soá B 01-DN </t>
    </r>
    <r>
      <rPr>
        <sz val="10"/>
        <color indexed="8"/>
        <rFont val="VNI-Times"/>
        <family val="0"/>
      </rPr>
      <t xml:space="preserve">
Ban haønh theo Thoâng tö soá 200/TT -BTC 
ngaøy 22/12/2014 cuûa Boä taøi chính</t>
    </r>
  </si>
  <si>
    <t>411a</t>
  </si>
  <si>
    <t>411b</t>
  </si>
  <si>
    <r>
      <t xml:space="preserve">Maãu  soá B 01-DN </t>
    </r>
    <r>
      <rPr>
        <sz val="10"/>
        <color indexed="8"/>
        <rFont val="VNI-Times"/>
        <family val="0"/>
      </rPr>
      <t xml:space="preserve">
Ban haønh theo Thoâng tö soá 200/TT -BTC 
ngaøy 22/12/2014 cuûa Boä taøi chính</t>
    </r>
  </si>
  <si>
    <r>
      <t xml:space="preserve"> Chi phí baùn haøng
</t>
    </r>
    <r>
      <rPr>
        <i/>
        <sz val="9"/>
        <rFont val="VNI-Times"/>
        <family val="0"/>
      </rPr>
      <t xml:space="preserve"> Service expenses</t>
    </r>
  </si>
  <si>
    <t>26</t>
  </si>
  <si>
    <r>
      <t xml:space="preserve">Naêm taøi chính cuûa Coâng ty baét ñaàu töø ngaøy 01 thaùng 01 vaø keát thuùc vaøo ngaøy 31 thaùng 12 haøng naêm.
</t>
    </r>
    <r>
      <rPr>
        <i/>
        <sz val="10"/>
        <rFont val="VNI-Times"/>
        <family val="0"/>
      </rPr>
      <t xml:space="preserve">The fiscal year of the company is from 01 Janu  to 31 Decem of each calendar year. </t>
    </r>
  </si>
  <si>
    <r>
      <t xml:space="preserve">Phaûi thu cuûa khaùch haøng ngắn hạn
</t>
    </r>
    <r>
      <rPr>
        <i/>
        <sz val="10"/>
        <rFont val="VNI-Times"/>
        <family val="0"/>
      </rPr>
      <t>Account receivable-trade</t>
    </r>
  </si>
  <si>
    <t>- Phaûi thu ngaén haïn caùc ñôn vò khaùc</t>
  </si>
  <si>
    <r>
      <t xml:space="preserve">Chi phí traû tröôùc daøi daïn
</t>
    </r>
    <r>
      <rPr>
        <i/>
        <sz val="10"/>
        <rFont val="VNI-Times"/>
        <family val="0"/>
      </rPr>
      <t>Long-term prepaid expenses</t>
    </r>
  </si>
  <si>
    <t>Phaûi thu ngaén haïn</t>
  </si>
  <si>
    <t>Kyù cöôïc , kyù quyõ</t>
  </si>
  <si>
    <t>8.2</t>
  </si>
  <si>
    <t>Taøi saûn daøi haïn khaùc</t>
  </si>
  <si>
    <t>Vay vaø nôï thueâ taøi chính</t>
  </si>
  <si>
    <t>Giaûm</t>
  </si>
  <si>
    <t>Soá coù khaû naêng 
traû nôï</t>
  </si>
  <si>
    <t>Soá coù khaû naêng
 traû nôï</t>
  </si>
  <si>
    <t xml:space="preserve">Taêng
</t>
  </si>
  <si>
    <t>Vay daøi haïn vietinbank</t>
  </si>
  <si>
    <t>Vay ngaén haïn Cty Meï</t>
  </si>
  <si>
    <t>Quyeàn söû duïng ñaát laø toaøn boä caùc chi phí thöïc teá Coâng ty ñaõ chi ra coù lieân quan tröïc tieáp tôùi ñaát söû duïng, bao goàm: tieàn chi ra ñeå coù quyeàn söû duïng ñaát, chi phí cho ñeàn buø, giaûi phoùng maët baèng, san laép maët baèng, leä phí tröôùc baï.....Quyeàn söû duïng ñaát khoâng xaùc ñònh thôøi haïn neân khoâng 
tính khaáu hao.</t>
  </si>
  <si>
    <r>
      <t xml:space="preserve">Khi taøi saûn coá ñònh ñöôïc baùn hay thanh lyù, nguyeân giaù vaø khaáu hao luyõ keá ñöôïc xoaù soå vaø baát kyø khoaûn laõi loã naøo phaùt sinh do vieäc thanh lyù 
ñeàu ñöôïc tính vaøo thu nhaäp hay chi phí trong kyø.
</t>
    </r>
    <r>
      <rPr>
        <i/>
        <sz val="10"/>
        <rFont val="VNI-Times"/>
        <family val="0"/>
      </rPr>
      <t xml:space="preserve">When a fixed asset is sold or disposed, its historical cost and accumulated depreciation are written off, then any gain/ (loss) arisen are posted 
into the income or the expenses during the period. </t>
    </r>
  </si>
  <si>
    <t>Taøi saûn coá ñònh ñöôïc theå hieän theo nguyeân giaù tröø hao moøn luyõ keá. Nguyeân giaù taøi saûn coá ñònh bao goàm toaøn boä caùc chi phí maø Coâng ty phaûi 
boû ra ñeå coù ñöôïc taøi saûn coá ñònh tính ñeán thôøi ñieåm ñöa taøi saûn ñoù vaøo traïng thaùi saün saøng söû duïng. Caùc chi phí phaùt sinh sau khi ghi nhaän ban 
ñaàu chæ ñöôïc ghi taêng nguyeân giaù taøi saûn coá ñònh neáu caùc chi phí naøy chaéc chaén laøm taêng lôïi ích kinh teá trong töông lai do söû duïng taøi saûn ñoù. 
Caùc chi phí khoâng thoaû maõn ñieäu kieän treân ñöôïc ghi nhaän laø chi phí trong kyø.</t>
  </si>
  <si>
    <t>Haøng toàn kho ñöôïc xaùc ñònh treân cô sôû giaù goác. Giaù goác haøng toàn kho bao goàm chi phí mua, chi phí cheá bieán vaø caùc chi phí lieân quan tröïc tieáp 
khaùc phaùt sinh ñeå coù ñöôïc haøng toàn kho ôû ñòa ñieåm vaø traïng thaùi hieän taïi.</t>
  </si>
  <si>
    <t>Duï phoøng giaûm giaù haøng toàn kho ñöôïc ghi nhaän khi giaù goác lôùn hôn giaù trò thuaàn coù theå thöïc hieän ñöôïc. Giaù trò thuaàn coù theå thöïc hieän ñöôïc 
laø giaù baùn öôùc tính cuûa haøng toàn toàn kho tröø chi phí öôùc tính ñeå hoaøn thaønh saûn phaåm vaø chi phí öôùc tính caàn thieát cho vieäc tieâu thuï chuùng.</t>
  </si>
  <si>
    <t xml:space="preserve">Fixed assets are determined by their historical costs less accumulated depreciation. Historical costs of fixed assets include all the expenses of the company to have these fixed assets as of the dates they are ready to be put into use. Other expenses incurred subsequent to the initial recognition 
are included in historical costs of fixed assets only if they certainly bring more economic benefits in the future thanks to the use of these assets. 
Those which do not meet the above conditions will be recorded into expenses during the period. </t>
  </si>
  <si>
    <r>
      <t xml:space="preserve">Phaàn meàm maùy tính laø toaøn boä caùc chi phí maø Coâng ty ñaõ chi ra tính ñeán thôøi ñieåm ñöa phaàm meàm vaøo söû duïng. Phaàn meàm maùy vi tính ñöôïc 
khaáu hao 4 naêm.
</t>
    </r>
    <r>
      <rPr>
        <i/>
        <sz val="10"/>
        <rFont val="VNI-Times"/>
        <family val="0"/>
      </rPr>
      <t>Computer software includes all the expenses paid until the date the software is put into use. Computer software is amortized in 4 years.</t>
    </r>
    <r>
      <rPr>
        <sz val="10"/>
        <rFont val="VNI-Times"/>
        <family val="0"/>
      </rPr>
      <t xml:space="preserve">
</t>
    </r>
  </si>
  <si>
    <t>Chi phí ñi vay ñöôïc ghi nhaän vaøo chi phí trong kyø. Tröôøng hôïp chi phí ñi vay lieân quan tröïc tieáp ñeán vieäc ñaàu tö xaây döïng hoaëc saûn xuaát taøi 
saûn dôû dang caàn coù moät thôøi gian ñuû daøi ( treân 12 thaùng) ñeå coù theå ñöa vaøo söû duïng theo muïc ñích ñònh tröôùc hoaëc baùn thì chi phí ñi vay naøy
 ñöôïc voán hoaù.</t>
  </si>
  <si>
    <t xml:space="preserve">Borrowing costs are included into expenses during the period. In case the borrowing costs are directly related to the construction or the production
 of an asset in progress, which has taken a substantial period of time (over 12 months) to get ready for intended use or sales of the asset, these costs will be capitalized. </t>
  </si>
  <si>
    <t>Ñoái vôùi caùc khoaûn voán vay chung trong ñoù coù söû duïng cho muïc ñích ñaàu tö xay döïng hoaëc saûn xuaát taøi saûn dôû dang thì chi phí ñi vay voán hoaù 
ñöôïc xaùc ñònh theo tyû leä voán hoaù ñoái vôùi chi phí luyõ keá bình quaân gia quyeàn phaùt sinh cho vieäc ñaàu tö xaây döïng cô baûn hoaëc saûn xuaát taøi saûn ñoù.Tyû leä voán hoaù ñöôïc tính theo tyû leä laõi suaát bình quaân gia quyeàn cuûa caùc khoaûn vay chöa traû trong kyø, ngoaïi tröø caùc khoaûn vay rieâng bieät 
phuïc vuï cho muïc ñích hình thaønh moät taøi saûn cuï theå.</t>
  </si>
  <si>
    <t>Khi baùn haøng hoaù, thaønh phaåm doanh thu ñöôïc ghi nhaän khi phaàn lôùn ruûi ro vaø lôïi ích gaén lieàn vôùi vieäc sôû höõu haøng hoaù ñoù ñöôïc chuyeån giao
 cho ngöôøi mua vaø khoâng coøn toàn taïi yeáu toá khoâng chaéc chaén ñaùng keå lieân quan ñeán vieäc thanh toaùn tieàn, chi phí keøm theo hoaëc khaû naêng 
haøng baùn bò traû laïi.</t>
  </si>
  <si>
    <t>Sales of finished goods are recognized when most of risks and benefits associated with the goods ownership are transferred to customers and there
 are no uncertain factors related to payments, additional costs or sales returns.</t>
  </si>
  <si>
    <t>Khi cung caáp dòch vuï, doanh thu 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t>
  </si>
  <si>
    <t xml:space="preserve">Sales of service provision are recognized when there are no uncertain factors related to payments or additional costs. In case that the services are to be provided in many accounting periods, the determination of sales in each period is done on the basis of the service completion rate as of the 
balance sheet date. </t>
  </si>
  <si>
    <t>Phaûi traû ngöôøi baùn</t>
  </si>
  <si>
    <t>Caùc khoaûn phaûi traû cho ngöôøi baùn ngaén haïn</t>
  </si>
  <si>
    <t>- Phaûi traû cho caùc ñoái töôïng khaùc</t>
  </si>
  <si>
    <t>Caùc khoaûn phaûi traû cho ngöôøi baùn daøi haïn</t>
  </si>
  <si>
    <t>- Cty CP Transimex Saigon</t>
  </si>
  <si>
    <r>
      <t xml:space="preserve"> - Thueá phaûi thu Nhaø Nöôùc
   </t>
    </r>
    <r>
      <rPr>
        <b/>
        <i/>
        <sz val="10"/>
        <rFont val="VNI-Times"/>
        <family val="0"/>
      </rPr>
      <t>Taxes</t>
    </r>
  </si>
  <si>
    <r>
      <t xml:space="preserve"> - Thueá GTGT ñöôïc khaáu tröø
   </t>
    </r>
    <r>
      <rPr>
        <i/>
        <sz val="10"/>
        <rFont val="VNI-Times"/>
        <family val="0"/>
      </rPr>
      <t>Value added tax</t>
    </r>
  </si>
  <si>
    <r>
      <t xml:space="preserve"> - Thueá TNDN ñaõ noäp thöøa
   </t>
    </r>
    <r>
      <rPr>
        <i/>
        <sz val="10"/>
        <rFont val="VNI-Times"/>
        <family val="0"/>
      </rPr>
      <t>Corporate income tax</t>
    </r>
  </si>
  <si>
    <r>
      <t xml:space="preserve"> - Doanh thu chöa thöïc hieän
   </t>
    </r>
    <r>
      <rPr>
        <b/>
        <i/>
        <sz val="10"/>
        <rFont val="VNI-Times"/>
        <family val="0"/>
      </rPr>
      <t>Unearmed revenue</t>
    </r>
  </si>
  <si>
    <t>Phaûi traû ngöôøi lao ñoäng</t>
  </si>
  <si>
    <t>421a</t>
  </si>
  <si>
    <t>421b</t>
  </si>
  <si>
    <t>Taøi saûn thueá thu nhaäp hoaõn laïi vaø thueá thu nhaäp hoaõn laïi phaûi traû</t>
  </si>
  <si>
    <t>Taøi saûn thueá thu nhaäp hoaõn laïi</t>
  </si>
  <si>
    <t>Thueá thu nhaäp hoaõn laïi phaûi traû</t>
  </si>
  <si>
    <t>Voán chuû soû höõu</t>
  </si>
  <si>
    <t>A</t>
  </si>
  <si>
    <t>Số dư đầu năm trước</t>
  </si>
  <si>
    <t>- Lợi nhuận tăng trong năm trước</t>
  </si>
  <si>
    <t>Đầu năm</t>
  </si>
  <si>
    <t>Cộng</t>
  </si>
  <si>
    <t>- Tăng vốn trong năm trước</t>
  </si>
  <si>
    <t>- Taêng khaùc</t>
  </si>
  <si>
    <t>- Giaûm voán trong naêm tröôùc</t>
  </si>
  <si>
    <t>- Loã trong naêm tröôùc</t>
  </si>
  <si>
    <t>- Giaûm khaùc</t>
  </si>
  <si>
    <t>Soá dö ñaàu naêm nay</t>
  </si>
  <si>
    <t>- Taêng voán trong naêm nay</t>
  </si>
  <si>
    <t>- Laõi trong naêm nay</t>
  </si>
  <si>
    <t>- Giaûm voán trong naêm nay</t>
  </si>
  <si>
    <t>- Loã trong naêm nay</t>
  </si>
  <si>
    <t>Soá dö cuoái naêm nay</t>
  </si>
  <si>
    <t>- Vốn goùp cuûa Coâng ty meï</t>
  </si>
  <si>
    <t>- Vốn goùp cuûa caùc ñoái töôïng khaùc</t>
  </si>
  <si>
    <t>Voán goùp</t>
  </si>
  <si>
    <t>Voán khaùc cuûa CSH</t>
  </si>
  <si>
    <t>Cheânh leäch tyû giaù</t>
  </si>
  <si>
    <t>LNST chöa PP</t>
  </si>
  <si>
    <t>Coäng</t>
  </si>
  <si>
    <t>C.leäch ñaùnh giaù laïi TS</t>
  </si>
  <si>
    <t>V.16</t>
  </si>
  <si>
    <t>Thu nhaäp khaùc</t>
  </si>
  <si>
    <t>Chi phí khaùc</t>
  </si>
  <si>
    <t>Chi phí baùn haøng vaø chi phí quaûn lyù doanh nghieäp</t>
  </si>
  <si>
    <t>8.1.</t>
  </si>
  <si>
    <t>Chi phí baùn haøng phaùt sinh trong kyø</t>
  </si>
  <si>
    <t>8.2.</t>
  </si>
  <si>
    <t>Chi phí Quaûn lyù DN phaùt sinh trong kyø</t>
  </si>
  <si>
    <t xml:space="preserve">      Lập Biểu 
Prepared by                                                               </t>
  </si>
  <si>
    <t>BÁO CÁO LƯU CHUYỂN TIỀN TỆ GIỮA NIÊN ĐỘ</t>
  </si>
  <si>
    <t>(Theo phương pháp gián tiếp)</t>
  </si>
  <si>
    <t>Đơn vị tính: VND</t>
  </si>
  <si>
    <t>CHỈ TIÊU</t>
  </si>
  <si>
    <t>Thuyết 
minh</t>
  </si>
  <si>
    <t>Năm nay</t>
  </si>
  <si>
    <t>Năm trước</t>
  </si>
  <si>
    <t>Lưu chuyển tiền từ hoạt động kinh doanh</t>
  </si>
  <si>
    <t>Lợi nhuận trước thuế</t>
  </si>
  <si>
    <t>Điều chỉnh cho các khoản:</t>
  </si>
  <si>
    <t>-</t>
  </si>
  <si>
    <t>Các khoản dự phòng</t>
  </si>
  <si>
    <t>Lãi, lỗ từ hoạt động đầu tư</t>
  </si>
  <si>
    <t>Chi phí lãi vay</t>
  </si>
  <si>
    <t>Tăng, giảm các khoản phải thu</t>
  </si>
  <si>
    <t>Tăng, giảm hàng tồn kho</t>
  </si>
  <si>
    <t xml:space="preserve">Tăng, giảm các khoản phải trả </t>
  </si>
  <si>
    <t>Tăng, giảm chi phí trả trước</t>
  </si>
  <si>
    <t>Tăng, giảm chứng khoán kinh doanh</t>
  </si>
  <si>
    <t>Tiền lãi vay đã trả</t>
  </si>
  <si>
    <t>Thuế thu nhập doanh nghiệp đã nộp</t>
  </si>
  <si>
    <t>Tiền thu  khác từ hoạt động kinh doanh</t>
  </si>
  <si>
    <t>Tiền chi khác cho hoạt động kinh doanh</t>
  </si>
  <si>
    <t>Lưu chuyển tiền thuần từ hoạt động kinh doanh</t>
  </si>
  <si>
    <t>Lưu chuyển tiền từ hoạt động đầu tư</t>
  </si>
  <si>
    <t>Tiền thu lãi cho vay, cổ tức và lợi nhuận được chia</t>
  </si>
  <si>
    <t>Lưu chuyển tiền thuần từ hoạt động đầu tư</t>
  </si>
  <si>
    <t>Lưu chuyển tiền từ hoạt động tài chính</t>
  </si>
  <si>
    <t>cổ phiếu của doanh nghiệp đã phát hành</t>
  </si>
  <si>
    <t>Cổ tức, lợi nhuận đã trả cho chủ sở hữu</t>
  </si>
  <si>
    <t>Lưu chuyển tiền thuần từ hoạt động tài chính</t>
  </si>
  <si>
    <t>Lưu chuyển tiền thuần trong kỳ</t>
  </si>
  <si>
    <t>Tiền và tương đương tiền đầu năm</t>
  </si>
  <si>
    <t>Tiền và tương đương tiền cuối kỳ</t>
  </si>
  <si>
    <t>________________</t>
  </si>
  <si>
    <t>__________________</t>
  </si>
  <si>
    <t>Người lập biểu</t>
  </si>
  <si>
    <t>Kế toán trưởng</t>
  </si>
  <si>
    <t>08</t>
  </si>
  <si>
    <t>09</t>
  </si>
  <si>
    <t>Nguyễn Hải Nhật</t>
  </si>
  <si>
    <t>Các khoản điều chỉnh khác</t>
  </si>
  <si>
    <t>Địa chỉ: 7/1 ấp Bình Thọ, phường Trường Thọ, quận Thủ Đức, TP. Hồ Chí Minh</t>
  </si>
  <si>
    <t xml:space="preserve">Mã 
số </t>
  </si>
  <si>
    <t>Lũy kế từ đầu năm đến cuối kỳ này</t>
  </si>
  <si>
    <t>Khấu hao tài sản cố định và bất động sản đầu tư</t>
  </si>
  <si>
    <t>Lãi, lỗ chênh lệch tỷ giá hối đoái do đánh giá lại</t>
  </si>
  <si>
    <t>các khoản mục tiền tệ có gốc ngoại tệ</t>
  </si>
  <si>
    <t>Lợi nhuận từ hoạt động kinh doanh</t>
  </si>
  <si>
    <t>trước thay đổi vốn lưu động</t>
  </si>
  <si>
    <t>V.27</t>
  </si>
  <si>
    <t>Tiền chi để mua sắm, xây dựng tài sản cố định và</t>
  </si>
  <si>
    <t>các tài sản dài hạn khác</t>
  </si>
  <si>
    <t>Tiền thu từ thanh lý, nhượng bán tài sản cố định và</t>
  </si>
  <si>
    <t>Tiền chi cho vay, mua các công cụ nợ của</t>
  </si>
  <si>
    <t>đơn vị khác</t>
  </si>
  <si>
    <t>Tiền thu hồi cho vay, bán lại các công cụ nợ của</t>
  </si>
  <si>
    <t>Tiền chi đầu tư góp vốn vào đơn vị khác</t>
  </si>
  <si>
    <t>Tiền thu hồi đầu tư góp vốn vào đơn vị khác</t>
  </si>
  <si>
    <t>Báo cáo lưu chuyển tiền tệ giữa niên độ (tiếp theo)</t>
  </si>
  <si>
    <t>Tiền thu từ phát hành cổ phiếu, nhận vốn góp của</t>
  </si>
  <si>
    <t>chủ sở hữu</t>
  </si>
  <si>
    <t>Tiền trả lại vốn góp cho các chủ sở hữu, mua lại</t>
  </si>
  <si>
    <t>Tiền thu từ đi vay</t>
  </si>
  <si>
    <t>Tiền trả nợ gốc vay</t>
  </si>
  <si>
    <t>Tiền trả nợ gốc thuê tài chính</t>
  </si>
  <si>
    <t>Ảnh hưởng của thay đổi tỷ giá hối đoái quy đổi ngoại tệ</t>
  </si>
  <si>
    <t>___________________</t>
  </si>
  <si>
    <t xml:space="preserve">           </t>
  </si>
  <si>
    <t>Taïm öùng</t>
  </si>
  <si>
    <r>
      <t xml:space="preserve">2. Caùc khoaûn ñieàu chænh taêng hoaëc giaûm lôïi nhuaän keá toaùn ñeå xaùc ñònh lôïi nhuaän chòu thueá TNDN.
 </t>
    </r>
    <r>
      <rPr>
        <i/>
        <sz val="10"/>
        <rFont val="VNI-Times"/>
        <family val="0"/>
      </rPr>
      <t>Add and less accounting income confirms taxable profit.</t>
    </r>
    <r>
      <rPr>
        <i/>
        <sz val="10"/>
        <rFont val="VNI-Times"/>
        <family val="0"/>
      </rPr>
      <t xml:space="preserve">   </t>
    </r>
  </si>
  <si>
    <t>Traû tröôùc cho ngöôøi baùn ngắn hạn
Advances to sell short</t>
  </si>
  <si>
    <t>Ngöôøi mua traû tieàn tröôùc ngaén haïn
Advances from customers</t>
  </si>
  <si>
    <r>
      <t xml:space="preserve">Phải thu ngaén haïn của khaùch haøng
</t>
    </r>
    <r>
      <rPr>
        <b/>
        <i/>
        <sz val="10"/>
        <rFont val="VNI-Times"/>
        <family val="0"/>
      </rPr>
      <t>Short term receivables</t>
    </r>
  </si>
  <si>
    <t>- Coâng ty CP Toân Ñoâng AÙ</t>
  </si>
  <si>
    <t>2.3</t>
  </si>
  <si>
    <t>Phaûi thu ngaén haïn khaùc</t>
  </si>
  <si>
    <t>2.3.1</t>
  </si>
  <si>
    <t>2.3.2</t>
  </si>
  <si>
    <t>2.3.3</t>
  </si>
  <si>
    <t>Taøi saûn ngaén haïn</t>
  </si>
  <si>
    <t xml:space="preserve">8.1 </t>
  </si>
  <si>
    <t>8.3</t>
  </si>
  <si>
    <t>Vay daøi haïn TMS Building</t>
  </si>
  <si>
    <t>- Coâng ty CP Cô khí Xaêng Daàu</t>
  </si>
  <si>
    <t>15.1</t>
  </si>
  <si>
    <t>15.2</t>
  </si>
  <si>
    <t>16.1- Bảng đối chiếu biến động của Vốn chủ sở hữu</t>
  </si>
  <si>
    <t>16.2 . Chi tiết vốn đầu tư của chủ sở hữu</t>
  </si>
  <si>
    <t>Döï phoøng phaûi thu ngắn hạn khoù ñoøi(*)
Provision for doubtful receivables (*)</t>
  </si>
  <si>
    <t>- Coâng ty TNHH TMDV Vaän Taûi Khaùnh Vaân</t>
  </si>
  <si>
    <r>
      <t xml:space="preserve">Mua trong naêm
</t>
    </r>
    <r>
      <rPr>
        <i/>
        <sz val="9"/>
        <rFont val="VNI-Times"/>
        <family val="0"/>
      </rPr>
      <t>New purchases</t>
    </r>
  </si>
  <si>
    <r>
      <t xml:space="preserve">Ñaàu tö XDCB hoaøn thaønh
</t>
    </r>
    <r>
      <rPr>
        <i/>
        <sz val="9"/>
        <rFont val="VNI-Times"/>
        <family val="0"/>
      </rPr>
      <t>Transferred from CIP</t>
    </r>
  </si>
  <si>
    <r>
      <t>Taêng khaùc
O</t>
    </r>
    <r>
      <rPr>
        <i/>
        <sz val="9"/>
        <rFont val="VNI-Times"/>
        <family val="0"/>
      </rPr>
      <t>ther increase</t>
    </r>
  </si>
  <si>
    <r>
      <t xml:space="preserve">Chuyeån sang BÑS ñaàu tö
</t>
    </r>
    <r>
      <rPr>
        <i/>
        <sz val="9"/>
        <rFont val="VNI-Times"/>
        <family val="0"/>
      </rPr>
      <t>Transfer to investment property</t>
    </r>
  </si>
  <si>
    <r>
      <t xml:space="preserve">Thanh lyù, nhöôïng baùn
</t>
    </r>
    <r>
      <rPr>
        <i/>
        <sz val="9"/>
        <rFont val="VNI-Times"/>
        <family val="0"/>
      </rPr>
      <t>Disposal</t>
    </r>
  </si>
  <si>
    <r>
      <t xml:space="preserve">Giaûm khaùc 
</t>
    </r>
    <r>
      <rPr>
        <i/>
        <sz val="9"/>
        <rFont val="VNI-Times"/>
        <family val="0"/>
      </rPr>
      <t>Other decrease</t>
    </r>
  </si>
  <si>
    <r>
      <t xml:space="preserve">Khaáu hao trong naêm
</t>
    </r>
    <r>
      <rPr>
        <i/>
        <sz val="9"/>
        <rFont val="VNI-Times"/>
        <family val="0"/>
      </rPr>
      <t>Depreciation for the year</t>
    </r>
  </si>
  <si>
    <r>
      <t xml:space="preserve">Giaûm khaùc
</t>
    </r>
    <r>
      <rPr>
        <i/>
        <sz val="9"/>
        <rFont val="VNI-Times"/>
        <family val="0"/>
      </rPr>
      <t>Other decrease</t>
    </r>
  </si>
  <si>
    <r>
      <t xml:space="preserve">Giaù trò coøn laïi
</t>
    </r>
    <r>
      <rPr>
        <b/>
        <i/>
        <sz val="9"/>
        <rFont val="VNI-Times"/>
        <family val="0"/>
      </rPr>
      <t>Net book value</t>
    </r>
  </si>
  <si>
    <t>Chi phí xaây döïng cô baûn dôû dang
(Đaàu tö mua 10 xe môùi trong giai ñoaïn laép raùp)</t>
  </si>
  <si>
    <t>4.1</t>
  </si>
  <si>
    <t>4.2</t>
  </si>
  <si>
    <t>4.3</t>
  </si>
  <si>
    <t>5.1</t>
  </si>
  <si>
    <t>5.2</t>
  </si>
  <si>
    <t>5.3</t>
  </si>
  <si>
    <t>7.1</t>
  </si>
  <si>
    <t>7.2</t>
  </si>
  <si>
    <t>7.3</t>
  </si>
  <si>
    <t xml:space="preserve"> +  Phaûi traû tieàn quyõ baûo trôï cho Laùi xe</t>
  </si>
  <si>
    <t>BÁO CÁO TÀI CHÍNH</t>
  </si>
  <si>
    <t>BẢNG CÂN ĐỐI KẾ TOÁN</t>
  </si>
  <si>
    <t>Mã 
số</t>
  </si>
  <si>
    <t>Số cuối năm</t>
  </si>
  <si>
    <t>Số đầu năm</t>
  </si>
  <si>
    <t>A -</t>
  </si>
  <si>
    <t>TÀI SẢN NGẮN HẠN</t>
  </si>
  <si>
    <t>Tiền và các khoản tương đương tiền</t>
  </si>
  <si>
    <t xml:space="preserve">Tiền </t>
  </si>
  <si>
    <t>Các khoản tương đương tiền</t>
  </si>
  <si>
    <t>Đầu tư tài chính ngắn hạn</t>
  </si>
  <si>
    <t>Chứng khoán kinh doanh</t>
  </si>
  <si>
    <t>Dự phòng giảm giá chứng khoán kinh doanh</t>
  </si>
  <si>
    <t>Đầu tư nắm giữ đến ngày đáo hạn</t>
  </si>
  <si>
    <t>Các khoản phải thu ngắn hạn</t>
  </si>
  <si>
    <t>Phải thu ngắn hạn của khách hàng</t>
  </si>
  <si>
    <t>V.2</t>
  </si>
  <si>
    <t>Trả trước cho người bán ngắn hạn</t>
  </si>
  <si>
    <t>Phải thu nội bộ ngắn hạn</t>
  </si>
  <si>
    <t>Phải thu theo tiến độ kế hoạch hợp đồng xây dựng</t>
  </si>
  <si>
    <t>Phải thu về cho vay ngắn hạn</t>
  </si>
  <si>
    <t>Phải thu ngắn hạn khác</t>
  </si>
  <si>
    <t>V.3a</t>
  </si>
  <si>
    <t xml:space="preserve">Dự phòng phải thu ngắn hạn khó đòi </t>
  </si>
  <si>
    <t>Tài sản thiếu chờ xử lý</t>
  </si>
  <si>
    <t>Hàng tồn kho</t>
  </si>
  <si>
    <t>Dự phòng giảm giá hàng tồn kho</t>
  </si>
  <si>
    <t>Tài sản ngắn hạn khác</t>
  </si>
  <si>
    <t>Chi phí trả trước ngắn hạn</t>
  </si>
  <si>
    <t>V.6a</t>
  </si>
  <si>
    <t>Thuế giá trị gia tăng được khấu trừ</t>
  </si>
  <si>
    <t>Thuế và các khoản khác phải thu Nhà nước</t>
  </si>
  <si>
    <t>Giao dịch mua bán lại trái phiếu Chính phủ</t>
  </si>
  <si>
    <t>Bảng cân đối kế toán (tiếp theo)</t>
  </si>
  <si>
    <t>Thuyết minh</t>
  </si>
  <si>
    <t>B-</t>
  </si>
  <si>
    <t>TÀI SẢN DÀI HẠN</t>
  </si>
  <si>
    <t>Các khoản phải thu dài hạn</t>
  </si>
  <si>
    <t>Phải thu dài hạn của khách hàng</t>
  </si>
  <si>
    <t>Trả trước cho người bán dài hạn</t>
  </si>
  <si>
    <t>Vốn kinh doanh ở đơn vị trực thuộc</t>
  </si>
  <si>
    <t>Phải thu nội bộ dài hạn</t>
  </si>
  <si>
    <t>Phải thu về cho vay dài hạn</t>
  </si>
  <si>
    <t>Phải thu dài hạn khác</t>
  </si>
  <si>
    <t>V.3b</t>
  </si>
  <si>
    <t>Dự phòng phải thu dài hạn khó đòi</t>
  </si>
  <si>
    <t>Tài sản cố định</t>
  </si>
  <si>
    <t>Tài sản cố định hữu hình</t>
  </si>
  <si>
    <t>Nguyên giá</t>
  </si>
  <si>
    <t>Giá trị hao mòn lũy kế</t>
  </si>
  <si>
    <t>Tài sản cố định thuê tài chính</t>
  </si>
  <si>
    <t>Tài sản cố định vô hình</t>
  </si>
  <si>
    <t>Bất động sản đầu tư</t>
  </si>
  <si>
    <t>Tài sản dở dang dài hạn</t>
  </si>
  <si>
    <t>Chi phí sản xuất, kinh doanh dở dang dài hạn</t>
  </si>
  <si>
    <t>Chi phí xây dựng cơ bản dở dang</t>
  </si>
  <si>
    <t>V.8</t>
  </si>
  <si>
    <t>Đầu tư tài chính dài hạn</t>
  </si>
  <si>
    <t>Đầu tư vào công ty con</t>
  </si>
  <si>
    <t>Đầu tư vào công ty liên doanh, liên kết</t>
  </si>
  <si>
    <t>Đầu tư góp vốn vào đơn vị khác</t>
  </si>
  <si>
    <t>Dự phòng đầu tư tài chính dài hạn</t>
  </si>
  <si>
    <t>VI.</t>
  </si>
  <si>
    <t>Tài sản dài hạn khác</t>
  </si>
  <si>
    <t>Chi phí trả trước dài hạn</t>
  </si>
  <si>
    <t>Tài sản thuế thu nhập hoãn lại</t>
  </si>
  <si>
    <t>Thiết bị, vật tư, phụ tùng thay thế dài hạn</t>
  </si>
  <si>
    <t>TỔNG CỘNG TÀI SẢN</t>
  </si>
  <si>
    <t>C -</t>
  </si>
  <si>
    <t>NỢ PHẢI TRẢ</t>
  </si>
  <si>
    <t>Nợ ngắn hạn</t>
  </si>
  <si>
    <t>Phải trả người bán ngắn hạn</t>
  </si>
  <si>
    <t>Người mua trả tiền trước ngắn hạn</t>
  </si>
  <si>
    <t>Thuế và các khoản phải nộp Nhà nước</t>
  </si>
  <si>
    <t>Phải trả người lao động</t>
  </si>
  <si>
    <t>Chi phí phải trả ngắn hạn</t>
  </si>
  <si>
    <t>Phải trả nội bộ ngắn hạn</t>
  </si>
  <si>
    <t>Phải trả theo tiến độ kế hoạch hợp đồng xây dựng</t>
  </si>
  <si>
    <t>Doanh thu chưa thực hiện ngắn hạn</t>
  </si>
  <si>
    <t>Phải trả ngắn hạn khác</t>
  </si>
  <si>
    <t>V.14</t>
  </si>
  <si>
    <t>Vay và nợ thuê tài chính ngắn hạn</t>
  </si>
  <si>
    <t>V.15a</t>
  </si>
  <si>
    <t>Dự phòng phải trả ngắn hạn</t>
  </si>
  <si>
    <t>Quỹ khen thưởng, phúc lợi</t>
  </si>
  <si>
    <t>Quỹ bình ổn giá</t>
  </si>
  <si>
    <t>Nợ dài hạn</t>
  </si>
  <si>
    <t>Phải trả người bán dài hạn</t>
  </si>
  <si>
    <t>Người mua trả tiền trước dài hạn</t>
  </si>
  <si>
    <t>Chi phí phải trả dài hạn</t>
  </si>
  <si>
    <t>Phải trả nội bộ về vốn kinh doanh</t>
  </si>
  <si>
    <t>Phải trả nội bộ dài hạn</t>
  </si>
  <si>
    <t>Doanh thu chưa thực hiện dài hạn</t>
  </si>
  <si>
    <t>Phải trả dài hạn khác</t>
  </si>
  <si>
    <t>Vay và nợ thuê tài chính dài hạn</t>
  </si>
  <si>
    <t>V.15b</t>
  </si>
  <si>
    <t>Trái phiếu chuyển đổi</t>
  </si>
  <si>
    <t>Cổ phiếu ưu đãi</t>
  </si>
  <si>
    <t>Thuế thu nhập hoãn lại phải trả</t>
  </si>
  <si>
    <t>Dự phòng phải trả dài hạn</t>
  </si>
  <si>
    <t>Quỹ phát triển khoa học và công nghệ</t>
  </si>
  <si>
    <t>D -</t>
  </si>
  <si>
    <t>VỐN CHỦ SỞ HỮU</t>
  </si>
  <si>
    <t>Vốn chủ sở hữu</t>
  </si>
  <si>
    <t>Vốn góp của chủ sở hữu</t>
  </si>
  <si>
    <t>Thặng dư vốn cổ phần</t>
  </si>
  <si>
    <t>Quyền chọn chuyển đổi trái phiếu</t>
  </si>
  <si>
    <t>Vốn khác của chủ sở hữu</t>
  </si>
  <si>
    <t>Cổ phiếu quỹ</t>
  </si>
  <si>
    <t>Chênh lệch đánh giá lại tài sản</t>
  </si>
  <si>
    <t>Chênh lệch tỷ giá hối đoái</t>
  </si>
  <si>
    <t>Quỹ đầu tư phát triển</t>
  </si>
  <si>
    <t>Quỹ hỗ trợ sắp xếp doanh nghiệp</t>
  </si>
  <si>
    <t>Quỹ khác thuộc vốn chủ sở hữu</t>
  </si>
  <si>
    <t>Lợi nhuận sau thuế chưa phân phối</t>
  </si>
  <si>
    <t xml:space="preserve">Lợi nhuận sau thuế chưa phân phối </t>
  </si>
  <si>
    <t>lũy kế đến cuối kỳ trước</t>
  </si>
  <si>
    <t>Lợi nhuận sau thuế chưa phân phối kỳ này</t>
  </si>
  <si>
    <t>Nguồn vốn đầu tư xây dựng cơ bản</t>
  </si>
  <si>
    <t>Nguồn kinh phí và quỹ khác</t>
  </si>
  <si>
    <t>Nguồn kinh phí</t>
  </si>
  <si>
    <t>Nguồn kinh phí đã hình thành tài sản cố định</t>
  </si>
  <si>
    <t>TỔNG CỘNG NGUỒN VỐN</t>
  </si>
  <si>
    <t>Phạm Anh Tuấn</t>
  </si>
  <si>
    <t>(Dạng đầy đủ)</t>
  </si>
  <si>
    <t>Cổ phiếu phổ thông có quyền biểu quyết</t>
  </si>
  <si>
    <t/>
  </si>
  <si>
    <r>
      <t xml:space="preserve">      Lập Biểu,                                                                         
    </t>
    </r>
    <r>
      <rPr>
        <b/>
        <i/>
        <sz val="10"/>
        <rFont val="VNI-Times"/>
        <family val="0"/>
      </rPr>
      <t xml:space="preserve">Prepared by                                                               </t>
    </r>
  </si>
  <si>
    <t>Cuối kỳ</t>
  </si>
  <si>
    <t>Ñaàu kỳ</t>
  </si>
  <si>
    <t>Trong kỳ</t>
  </si>
  <si>
    <t xml:space="preserve"> + Phaûi traû cho Cty CP Transimex Saigon</t>
  </si>
  <si>
    <t>- Coâng ty TNHH Giấy đồng tiến Bình Dương</t>
  </si>
  <si>
    <t>Phạm Đông Đức</t>
  </si>
  <si>
    <t>- Coâng ty TNHH Volcafe Việt nam</t>
  </si>
  <si>
    <t>Giám đốc</t>
  </si>
  <si>
    <t>- Coâng ty CP SX Dịch vụ XNK Ha Nội</t>
  </si>
  <si>
    <t>- Coâng ty TNHH TMDV Homemart</t>
  </si>
  <si>
    <t>- Coâng ty CP Lốp xe Việt</t>
  </si>
  <si>
    <t>Cho năm tài chính kết thúc ngày 31 tháng 12 năm 2016</t>
  </si>
  <si>
    <t>Tại ngaøy
31/12/2016</t>
  </si>
  <si>
    <t>CÔNG TY CỔ PHẦN VẬN TẢI TRANSIMEX</t>
  </si>
  <si>
    <t>COÂNG TY COÅ PHAÀN VAÄN TAÛI TRANSIMEX</t>
  </si>
  <si>
    <t>Hình thöùc sôû höõu voán: Coâng ty COÅ PHAÀN</t>
  </si>
  <si>
    <r>
      <t>- Coâng ty coå phaàn vaän taûi Transimex ñöôïc thaønh laäp vôùi caùc chöùc naêng hoaït ñoäng nhö sau:
  TMS Trans</t>
    </r>
    <r>
      <rPr>
        <i/>
        <sz val="10"/>
        <rFont val="VNI-Helve-Condense"/>
        <family val="0"/>
      </rPr>
      <t xml:space="preserve"> Co. Ltd has been established with its operating functions as follows:</t>
    </r>
  </si>
  <si>
    <t xml:space="preserve"> + Phaûi traû khác</t>
  </si>
  <si>
    <t xml:space="preserve">BÁO CÁO TÀI CHÍNH </t>
  </si>
  <si>
    <r>
      <t>Naêm 2017
Year</t>
    </r>
    <r>
      <rPr>
        <b/>
        <i/>
        <sz val="9"/>
        <rFont val="VNI-Times"/>
        <family val="0"/>
      </rPr>
      <t xml:space="preserve"> 2017</t>
    </r>
  </si>
  <si>
    <r>
      <t xml:space="preserve">Naêm 2016
</t>
    </r>
    <r>
      <rPr>
        <b/>
        <i/>
        <sz val="9"/>
        <rFont val="VNI-Times"/>
        <family val="0"/>
      </rPr>
      <t>Year 2016</t>
    </r>
  </si>
  <si>
    <t>03 tháng năm tài chính kết thúc ngày 31 tháng 12 năm 2017</t>
  </si>
  <si>
    <t>03 tháng đầu của năm tài chính kết thúc ngày 31 tháng 12 năm 2017</t>
  </si>
  <si>
    <t xml:space="preserve">-Coâng ty CP Transimex SaiGon </t>
  </si>
  <si>
    <t>Soá dö ñaàu naêm 2017</t>
  </si>
  <si>
    <t>Taïi ngaøy ñaàu naêm 2017</t>
  </si>
  <si>
    <t>Taïi ngaøy cuoái naêm 2017</t>
  </si>
  <si>
    <t>Soá dö cuoái naêm 2017</t>
  </si>
  <si>
    <t>- Coâng ty TNHH DV TM Xaêng Daàu An Thònh Phaùt</t>
  </si>
  <si>
    <t>- Coâng ty CP TRANSIMEX</t>
  </si>
  <si>
    <t>Tại ngày 30 tháng 06 năm 2017</t>
  </si>
  <si>
    <t>Cho năm tài chính kết thúc ngày 31 tháng 12 năm 2017</t>
  </si>
  <si>
    <t>TP. Hồ Chí Minh, ngày 30 tháng 06 năm 2017</t>
  </si>
  <si>
    <t>QUÙY 2 - NIEÂN ÑOÄ TAØI CHÍNH 01/01/2017 - 31/12/2017</t>
  </si>
  <si>
    <t>Quí 2 naêm 2017</t>
  </si>
  <si>
    <t>QUÍ 2
(01/01 - 31/12)</t>
  </si>
  <si>
    <r>
      <t xml:space="preserve">QUYÙ 2 -  </t>
    </r>
    <r>
      <rPr>
        <b/>
        <i/>
        <sz val="12"/>
        <rFont val="VNI-Times"/>
        <family val="0"/>
      </rPr>
      <t>NIEÂN ÑOÄ TAØI CHÍNH 01/01/2017-31/12/2017</t>
    </r>
  </si>
  <si>
    <t>Tại ngaøy
30/06/2017</t>
  </si>
  <si>
    <t>- Coâng ty CP Thực phẩm Cholimex</t>
  </si>
  <si>
    <t>- Cty TNHH MTV TM &amp; Xây Dựng Nam Thái An</t>
  </si>
  <si>
    <t>- Cty TNHH TMDV Hiệp Taân</t>
  </si>
  <si>
    <t>- Coâng ty TNHH MTV TMDV Cô Khí XKN Phöông Thôøi</t>
  </si>
  <si>
    <t>Quí 2
Naêm 2017</t>
  </si>
  <si>
    <t>Quí 2
Naêm 2016</t>
  </si>
  <si>
    <t>Ngaøy  30 thaùng 06 naêm 2017
Prepared, Jun 30th 2017</t>
  </si>
  <si>
    <t>Quí 2 naêm 2016</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</si>
</sst>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0_);\(0.00\)"/>
    <numFmt numFmtId="174" formatCode="_(* #,##0.0_);_(* \(#,##0.0\);_(* &quo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_(* #,##0.000_);_(* \(#,##0.000\);_(* &quot;-&quot;??_);_(@_)"/>
    <numFmt numFmtId="181" formatCode="0.0%"/>
    <numFmt numFmtId="182" formatCode="_(* #,##0.0000_);_(* \(#,##0.0000\);_(* &quot;-&quot;??_);_(@_)"/>
    <numFmt numFmtId="183" formatCode="_(* #,##0.0_);_(* \(#,##0.0\);_(* &quot;-&quot;?_);_(@_)"/>
    <numFmt numFmtId="184" formatCode="0.000%"/>
    <numFmt numFmtId="185" formatCode="#,##0;[Red]#,##0"/>
    <numFmt numFmtId="186" formatCode="_(* #,##0.00000_);_(* \(#,##0.00000\);_(* &quot;-&quot;??_);_(@_)"/>
    <numFmt numFmtId="187" formatCode="_(* #,##0.000000_);_(* \(#,##0.000000\);_(* &quot;-&quot;??_);_(@_)"/>
    <numFmt numFmtId="188" formatCode="_(* #,##0.0000000_);_(* \(#,##0.0000000\);_(* &quot;-&quot;??_);_(@_)"/>
    <numFmt numFmtId="189" formatCode="0.0000%"/>
    <numFmt numFmtId="190" formatCode="0.00000%"/>
    <numFmt numFmtId="191" formatCode="_(* #,##0.000_);_(* \(#,##0.000\);_(* &quot;-&quot;???_);_(@_)"/>
    <numFmt numFmtId="192" formatCode="_-* #,##0.00_-;\-* #,##0.00_-;_-* &quot;-&quot;??_-;_-@_-"/>
    <numFmt numFmtId="193" formatCode="_-* #,##0_-;\-* #,##0_-;_-* &quot;-&quot;??_-;_-@_-"/>
    <numFmt numFmtId="194" formatCode="_(* #,##0.00_);_(* \(#,##0.00\);_(* &quot;-&quot;_);_(@_)"/>
    <numFmt numFmtId="195" formatCode="_ * #,##0_ ;_ * \-#,##0_ ;_ * &quot;-&quot;_ ;_ @_ "/>
    <numFmt numFmtId="196" formatCode="\$#,##0\ ;\(\$#,##0\)"/>
    <numFmt numFmtId="197" formatCode="#,##0\ &quot;$&quot;_);[Red]\(#,##0\ &quot;$&quot;\)"/>
    <numFmt numFmtId="198" formatCode="_ * #,##0.00_)\ &quot;$&quot;_ ;_ * \(#,##0.00\)\ &quot;$&quot;_ ;_ * &quot;-&quot;??_)\ &quot;$&quot;_ ;_ @_ "/>
    <numFmt numFmtId="199" formatCode="0.00000"/>
    <numFmt numFmtId="200" formatCode="\t#,##0"/>
    <numFmt numFmtId="201" formatCode="&quot;£&quot;#,##0.00;\-&quot;£&quot;#,##0.00"/>
    <numFmt numFmtId="202" formatCode="&quot;\&quot;#,##0;[Red]&quot;\&quot;&quot;\&quot;\-#,##0"/>
    <numFmt numFmtId="203" formatCode="&quot;\&quot;#,##0.00;[Red]&quot;\&quot;&quot;\&quot;&quot;\&quot;&quot;\&quot;&quot;\&quot;&quot;\&quot;\-#,##0.00"/>
    <numFmt numFmtId="204" formatCode="&quot;\&quot;#,##0.00;[Red]&quot;\&quot;\-#,##0.00"/>
    <numFmt numFmtId="205" formatCode="&quot;\&quot;#,##0;[Red]&quot;\&quot;\-#,##0"/>
    <numFmt numFmtId="206" formatCode="_-* #,##0_-;\-* #,##0_-;_-* &quot;-&quot;_-;_-@_-"/>
    <numFmt numFmtId="207" formatCode="_-&quot;$&quot;* #,##0_-;\-&quot;$&quot;* #,##0_-;_-&quot;$&quot;* &quot;-&quot;_-;_-@_-"/>
    <numFmt numFmtId="208" formatCode="_-&quot;$&quot;* #,##0.00_-;\-&quot;$&quot;* #,##0.00_-;_-&quot;$&quot;* &quot;-&quot;??_-;_-@_-"/>
  </numFmts>
  <fonts count="143">
    <font>
      <sz val="10"/>
      <name val="VNI-Times"/>
      <family val="0"/>
    </font>
    <font>
      <b/>
      <sz val="10"/>
      <name val="VNI-Times"/>
      <family val="0"/>
    </font>
    <font>
      <u val="single"/>
      <sz val="10"/>
      <color indexed="12"/>
      <name val="VNI-Times"/>
      <family val="0"/>
    </font>
    <font>
      <u val="single"/>
      <sz val="10"/>
      <color indexed="36"/>
      <name val="VNI-Times"/>
      <family val="0"/>
    </font>
    <font>
      <sz val="9"/>
      <name val="VNI-Times"/>
      <family val="0"/>
    </font>
    <font>
      <i/>
      <sz val="10"/>
      <name val="VNI-Times"/>
      <family val="0"/>
    </font>
    <font>
      <b/>
      <sz val="12"/>
      <name val="VNI-Times"/>
      <family val="0"/>
    </font>
    <font>
      <b/>
      <i/>
      <sz val="12"/>
      <name val="VNI-Times"/>
      <family val="0"/>
    </font>
    <font>
      <i/>
      <sz val="12"/>
      <name val="VNI-Times"/>
      <family val="0"/>
    </font>
    <font>
      <b/>
      <i/>
      <sz val="11"/>
      <name val="VNI-Times"/>
      <family val="0"/>
    </font>
    <font>
      <b/>
      <sz val="14"/>
      <name val="VNI-Times"/>
      <family val="0"/>
    </font>
    <font>
      <b/>
      <i/>
      <sz val="14"/>
      <name val="VNI-Times"/>
      <family val="0"/>
    </font>
    <font>
      <i/>
      <vertAlign val="superscript"/>
      <sz val="10"/>
      <name val="VNI-Times"/>
      <family val="0"/>
    </font>
    <font>
      <b/>
      <i/>
      <sz val="10"/>
      <name val="VNI-Times"/>
      <family val="0"/>
    </font>
    <font>
      <b/>
      <sz val="11"/>
      <name val="VNI-Times"/>
      <family val="0"/>
    </font>
    <font>
      <i/>
      <sz val="9"/>
      <name val="VNI-Times"/>
      <family val="0"/>
    </font>
    <font>
      <b/>
      <sz val="9"/>
      <name val="VNI-Times"/>
      <family val="0"/>
    </font>
    <font>
      <i/>
      <sz val="11"/>
      <name val="VNI-Times"/>
      <family val="0"/>
    </font>
    <font>
      <b/>
      <i/>
      <sz val="9"/>
      <name val="VNI-Times"/>
      <family val="0"/>
    </font>
    <font>
      <sz val="10"/>
      <name val=".VnTime"/>
      <family val="2"/>
    </font>
    <font>
      <sz val="8"/>
      <name val="VNI-Times"/>
      <family val="0"/>
    </font>
    <font>
      <sz val="10"/>
      <color indexed="10"/>
      <name val="VNI-Times"/>
      <family val="0"/>
    </font>
    <font>
      <b/>
      <sz val="10"/>
      <color indexed="10"/>
      <name val="VNI-Times"/>
      <family val="0"/>
    </font>
    <font>
      <b/>
      <i/>
      <sz val="10"/>
      <color indexed="10"/>
      <name val="VNI-Times"/>
      <family val="0"/>
    </font>
    <font>
      <b/>
      <sz val="11"/>
      <name val="VNI-Helve-Condense"/>
      <family val="0"/>
    </font>
    <font>
      <b/>
      <sz val="10"/>
      <name val="VNI-Helve-Condense"/>
      <family val="0"/>
    </font>
    <font>
      <sz val="10"/>
      <name val="VNI-Helve-Condense"/>
      <family val="0"/>
    </font>
    <font>
      <i/>
      <sz val="10"/>
      <name val="VNI-Helve-Condense"/>
      <family val="0"/>
    </font>
    <font>
      <b/>
      <sz val="9"/>
      <name val="VNI-Helve-Condense"/>
      <family val="0"/>
    </font>
    <font>
      <sz val="9"/>
      <name val="VNI-Helve-Condense"/>
      <family val="0"/>
    </font>
    <font>
      <b/>
      <i/>
      <sz val="10"/>
      <name val="VNI-Helve-Condense"/>
      <family val="0"/>
    </font>
    <font>
      <sz val="10"/>
      <color indexed="9"/>
      <name val="VNI-Times"/>
      <family val="0"/>
    </font>
    <font>
      <b/>
      <sz val="9"/>
      <color indexed="8"/>
      <name val="VNI-Times"/>
      <family val="0"/>
    </font>
    <font>
      <b/>
      <i/>
      <sz val="9"/>
      <color indexed="8"/>
      <name val="VNI-Times"/>
      <family val="0"/>
    </font>
    <font>
      <sz val="9"/>
      <color indexed="8"/>
      <name val="VNI-Times"/>
      <family val="0"/>
    </font>
    <font>
      <b/>
      <sz val="10"/>
      <color indexed="8"/>
      <name val="VNI-Times"/>
      <family val="0"/>
    </font>
    <font>
      <sz val="10"/>
      <color indexed="8"/>
      <name val="VNI-Times"/>
      <family val="0"/>
    </font>
    <font>
      <i/>
      <sz val="10"/>
      <color indexed="8"/>
      <name val="VNI-Times"/>
      <family val="0"/>
    </font>
    <font>
      <b/>
      <i/>
      <sz val="10"/>
      <color indexed="8"/>
      <name val="VNI-Times"/>
      <family val="0"/>
    </font>
    <font>
      <b/>
      <sz val="9"/>
      <color indexed="9"/>
      <name val="VNI-Times"/>
      <family val="0"/>
    </font>
    <font>
      <b/>
      <sz val="10"/>
      <color indexed="9"/>
      <name val="VNI-Times"/>
      <family val="0"/>
    </font>
    <font>
      <sz val="9"/>
      <color indexed="10"/>
      <name val="VNI-Times"/>
      <family val="0"/>
    </font>
    <font>
      <b/>
      <sz val="9"/>
      <color indexed="10"/>
      <name val="VNI-Times"/>
      <family val="0"/>
    </font>
    <font>
      <i/>
      <sz val="10"/>
      <color indexed="9"/>
      <name val="VNI-Times"/>
      <family val="0"/>
    </font>
    <font>
      <b/>
      <sz val="11"/>
      <color indexed="10"/>
      <name val="VNI-Times"/>
      <family val="0"/>
    </font>
    <font>
      <i/>
      <sz val="9"/>
      <color indexed="10"/>
      <name val="VNI-Times"/>
      <family val="0"/>
    </font>
    <font>
      <i/>
      <sz val="10"/>
      <color indexed="10"/>
      <name val="VNI-Times"/>
      <family val="0"/>
    </font>
    <font>
      <sz val="12"/>
      <name val="Times New Roman"/>
      <family val="1"/>
    </font>
    <font>
      <sz val="10"/>
      <color indexed="12"/>
      <name val="VNI-Times"/>
      <family val="0"/>
    </font>
    <font>
      <b/>
      <sz val="11"/>
      <name val="Tahoma"/>
      <family val="2"/>
    </font>
    <font>
      <sz val="10"/>
      <name val="Times New Roman"/>
      <family val="1"/>
    </font>
    <font>
      <b/>
      <sz val="10"/>
      <name val="Times New Roman"/>
      <family val="1"/>
    </font>
    <font>
      <b/>
      <sz val="14"/>
      <name val="Times New Roman"/>
      <family val="1"/>
    </font>
    <font>
      <b/>
      <sz val="11"/>
      <name val="Times New Roman"/>
      <family val="1"/>
    </font>
    <font>
      <b/>
      <i/>
      <sz val="10"/>
      <name val="Times New Roman"/>
      <family val="1"/>
    </font>
    <font>
      <sz val="10"/>
      <name val="Arial"/>
      <family val="2"/>
    </font>
    <font>
      <sz val="10"/>
      <name val="VNI-Centur"/>
      <family val="0"/>
    </font>
    <font>
      <i/>
      <sz val="10"/>
      <name val="Times New Roman"/>
      <family val="1"/>
    </font>
    <font>
      <b/>
      <sz val="10"/>
      <color indexed="10"/>
      <name val="Times New Roman"/>
      <family val="1"/>
    </font>
    <font>
      <sz val="11"/>
      <name val="Times New Roman"/>
      <family val="1"/>
    </font>
    <font>
      <sz val="14"/>
      <name val="??"/>
      <family val="3"/>
    </font>
    <font>
      <sz val="12"/>
      <name val="???"/>
      <family val="1"/>
    </font>
    <font>
      <sz val="11"/>
      <name val="??"/>
      <family val="3"/>
    </font>
    <font>
      <sz val="10"/>
      <name val="???"/>
      <family val="3"/>
    </font>
    <font>
      <sz val="12"/>
      <name val="¹UAAA¼"/>
      <family val="3"/>
    </font>
    <font>
      <sz val="9"/>
      <name val="Arial MT"/>
      <family val="0"/>
    </font>
    <font>
      <sz val="8"/>
      <name val="Arial"/>
      <family val="2"/>
    </font>
    <font>
      <b/>
      <sz val="12"/>
      <name val="Arial"/>
      <family val="2"/>
    </font>
    <font>
      <b/>
      <sz val="14"/>
      <name val=".VnTimeH"/>
      <family val="2"/>
    </font>
    <font>
      <sz val="10"/>
      <name val="MS Sans Serif"/>
      <family val="2"/>
    </font>
    <font>
      <sz val="9"/>
      <name val=".VnTime"/>
      <family val="2"/>
    </font>
    <font>
      <sz val="11"/>
      <name val="VNI-Times"/>
      <family val="0"/>
    </font>
    <font>
      <sz val="12"/>
      <name val="Arial"/>
      <family val="2"/>
    </font>
    <font>
      <sz val="10"/>
      <name val="Courier New"/>
      <family val="3"/>
    </font>
    <font>
      <sz val="8"/>
      <name val="VNI-Helve"/>
      <family val="0"/>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sz val="12"/>
      <name val="Courier"/>
      <family val="3"/>
    </font>
    <font>
      <sz val="14"/>
      <name val="Times New Roman"/>
      <family val="1"/>
    </font>
    <font>
      <b/>
      <sz val="16"/>
      <name val="VNI-Helve-Condense"/>
      <family val="0"/>
    </font>
    <font>
      <i/>
      <sz val="10"/>
      <name val="VNI 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ahoma"/>
      <family val="2"/>
    </font>
    <font>
      <sz val="11"/>
      <color indexed="8"/>
      <name val="Times New Roman"/>
      <family val="1"/>
    </font>
    <font>
      <sz val="10"/>
      <color indexed="8"/>
      <name val="Times New Roman"/>
      <family val="1"/>
    </font>
    <font>
      <b/>
      <sz val="14"/>
      <color indexed="8"/>
      <name val="Times New Roman"/>
      <family val="1"/>
    </font>
    <font>
      <b/>
      <sz val="11"/>
      <color indexed="8"/>
      <name val="Times New Roman"/>
      <family val="1"/>
    </font>
    <font>
      <b/>
      <sz val="10"/>
      <color indexed="8"/>
      <name val="Times New Roman"/>
      <family val="1"/>
    </font>
    <font>
      <i/>
      <sz val="10"/>
      <color indexed="8"/>
      <name val="Times New Roman"/>
      <family val="1"/>
    </font>
    <font>
      <sz val="11"/>
      <color indexed="9"/>
      <name val="Times New Roman"/>
      <family val="1"/>
    </font>
    <font>
      <b/>
      <sz val="11"/>
      <color indexed="9"/>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ahoma"/>
      <family val="2"/>
    </font>
    <font>
      <sz val="11"/>
      <color theme="1"/>
      <name val="Times New Roman"/>
      <family val="1"/>
    </font>
    <font>
      <sz val="10"/>
      <color theme="1"/>
      <name val="Times New Roman"/>
      <family val="1"/>
    </font>
    <font>
      <b/>
      <sz val="14"/>
      <color theme="1"/>
      <name val="Times New Roman"/>
      <family val="1"/>
    </font>
    <font>
      <b/>
      <sz val="11"/>
      <color theme="1"/>
      <name val="Times New Roman"/>
      <family val="1"/>
    </font>
    <font>
      <b/>
      <sz val="10"/>
      <color theme="1"/>
      <name val="Times New Roman"/>
      <family val="1"/>
    </font>
    <font>
      <i/>
      <sz val="10"/>
      <color theme="1"/>
      <name val="Times New Roman"/>
      <family val="1"/>
    </font>
    <font>
      <b/>
      <sz val="10"/>
      <color rgb="FFFF0000"/>
      <name val="Times New Roman"/>
      <family val="1"/>
    </font>
    <font>
      <sz val="11"/>
      <color theme="0"/>
      <name val="Times New Roman"/>
      <family val="1"/>
    </font>
    <font>
      <b/>
      <sz val="11"/>
      <color theme="0"/>
      <name val="Times New Roman"/>
      <family val="1"/>
    </font>
    <font>
      <sz val="10"/>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style="thin"/>
      <top>
        <color indexed="63"/>
      </top>
      <bottom style="hair"/>
    </border>
    <border>
      <left>
        <color indexed="63"/>
      </left>
      <right>
        <color indexed="63"/>
      </right>
      <top style="thin">
        <color theme="4"/>
      </top>
      <bottom style="double">
        <color theme="4"/>
      </bottom>
    </border>
    <border>
      <left>
        <color indexed="63"/>
      </left>
      <right>
        <color indexed="63"/>
      </right>
      <top style="hair"/>
      <bottom style="hair"/>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color indexed="63"/>
      </left>
      <right>
        <color indexed="63"/>
      </right>
      <top>
        <color indexed="63"/>
      </top>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color indexed="63"/>
      </bottom>
    </border>
    <border>
      <left/>
      <right/>
      <top/>
      <bottom style="medium">
        <color indexed="55"/>
      </bottom>
    </border>
    <border>
      <left>
        <color indexed="63"/>
      </left>
      <right>
        <color indexed="63"/>
      </right>
      <top>
        <color indexed="63"/>
      </top>
      <bottom style="thin"/>
    </border>
    <border>
      <left/>
      <right/>
      <top style="thin"/>
      <bottom style="double"/>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double"/>
      <bottom>
        <color indexed="63"/>
      </bottom>
    </border>
    <border>
      <left>
        <color indexed="63"/>
      </left>
      <right>
        <color indexed="63"/>
      </right>
      <top style="thin"/>
      <bottom style="hair"/>
    </border>
    <border>
      <left style="thin"/>
      <right>
        <color indexed="63"/>
      </right>
      <top style="thin"/>
      <bottom style="thin"/>
    </border>
    <border>
      <left style="hair"/>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hair"/>
    </border>
    <border>
      <left>
        <color indexed="63"/>
      </left>
      <right>
        <color indexed="63"/>
      </right>
      <top style="thin"/>
      <bottom>
        <color indexed="63"/>
      </bottom>
    </border>
    <border>
      <left style="hair"/>
      <right style="hair"/>
      <top>
        <color indexed="63"/>
      </top>
      <bottom style="hair"/>
    </border>
    <border>
      <left style="hair"/>
      <right style="thin"/>
      <top>
        <color indexed="63"/>
      </top>
      <bottom style="hair"/>
    </border>
    <border>
      <left style="thin"/>
      <right>
        <color indexed="63"/>
      </right>
      <top style="thin"/>
      <bottom>
        <color indexed="63"/>
      </bottom>
    </border>
    <border>
      <left style="hair"/>
      <right style="hair"/>
      <top>
        <color indexed="63"/>
      </top>
      <bottom>
        <color indexed="63"/>
      </bottom>
    </border>
    <border>
      <left style="hair"/>
      <right style="thin"/>
      <top style="thin"/>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medium">
        <color theme="0" tint="-0.4999699890613556"/>
      </bottom>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hair"/>
      <top style="thin"/>
      <bottom style="thin"/>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hair"/>
      <top style="hair"/>
      <bottom>
        <color indexed="63"/>
      </bottom>
    </border>
    <border>
      <left>
        <color indexed="63"/>
      </left>
      <right style="hair"/>
      <top style="thin"/>
      <bottom>
        <color indexed="63"/>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protection/>
    </xf>
    <xf numFmtId="0" fontId="60" fillId="0" borderId="0" applyFont="0" applyFill="0" applyBorder="0" applyAlignment="0" applyProtection="0"/>
    <xf numFmtId="195" fontId="61" fillId="0" borderId="0" applyFont="0" applyFill="0" applyBorder="0" applyAlignment="0" applyProtection="0"/>
    <xf numFmtId="0" fontId="55" fillId="0" borderId="0">
      <alignment/>
      <protection/>
    </xf>
    <xf numFmtId="0" fontId="55" fillId="0" borderId="0">
      <alignment/>
      <protection/>
    </xf>
    <xf numFmtId="0" fontId="55" fillId="0" borderId="0">
      <alignment/>
      <protection/>
    </xf>
    <xf numFmtId="0" fontId="55" fillId="0" borderId="0">
      <alignment/>
      <protection/>
    </xf>
    <xf numFmtId="40" fontId="60" fillId="0" borderId="0" applyFont="0" applyFill="0" applyBorder="0" applyAlignment="0" applyProtection="0"/>
    <xf numFmtId="38" fontId="60" fillId="0" borderId="0" applyFont="0" applyFill="0" applyBorder="0" applyAlignment="0" applyProtection="0"/>
    <xf numFmtId="9" fontId="62" fillId="0" borderId="0" applyFont="0" applyFill="0" applyBorder="0" applyAlignment="0" applyProtection="0"/>
    <xf numFmtId="0" fontId="63" fillId="0" borderId="0">
      <alignment/>
      <protection/>
    </xf>
    <xf numFmtId="0" fontId="56" fillId="0" borderId="0">
      <alignment/>
      <protection/>
    </xf>
    <xf numFmtId="0" fontId="55" fillId="0" borderId="0">
      <alignment/>
      <protection/>
    </xf>
    <xf numFmtId="0" fontId="55" fillId="0" borderId="0">
      <alignment/>
      <protection/>
    </xf>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5" fillId="0" borderId="0">
      <alignment/>
      <protection/>
    </xf>
    <xf numFmtId="0" fontId="116" fillId="26" borderId="0" applyNumberFormat="0" applyBorder="0" applyAlignment="0" applyProtection="0"/>
    <xf numFmtId="0" fontId="64" fillId="0" borderId="0">
      <alignment/>
      <protection/>
    </xf>
    <xf numFmtId="0" fontId="64" fillId="0" borderId="0">
      <alignment/>
      <protection/>
    </xf>
    <xf numFmtId="0" fontId="117" fillId="27" borderId="1" applyNumberFormat="0" applyAlignment="0" applyProtection="0"/>
    <xf numFmtId="0" fontId="11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2" fontId="55"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4" fillId="0" borderId="0" applyFont="0" applyFill="0" applyBorder="0" applyAlignment="0" applyProtection="0"/>
    <xf numFmtId="192"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55" fillId="0" borderId="0" applyFont="0" applyFill="0" applyBorder="0" applyAlignment="0" applyProtection="0"/>
    <xf numFmtId="196"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120" fillId="0" borderId="0" applyNumberFormat="0" applyFill="0" applyBorder="0" applyAlignment="0" applyProtection="0"/>
    <xf numFmtId="2" fontId="55" fillId="0" borderId="0" applyFont="0" applyFill="0" applyBorder="0" applyAlignment="0" applyProtection="0"/>
    <xf numFmtId="2" fontId="55" fillId="0" borderId="0" applyFont="0" applyFill="0" applyBorder="0" applyAlignment="0" applyProtection="0"/>
    <xf numFmtId="0" fontId="3" fillId="0" borderId="0" applyNumberFormat="0" applyFill="0" applyBorder="0" applyAlignment="0" applyProtection="0"/>
    <xf numFmtId="0" fontId="121" fillId="29" borderId="0" applyNumberFormat="0" applyBorder="0" applyAlignment="0" applyProtection="0"/>
    <xf numFmtId="38" fontId="66" fillId="30" borderId="0" applyNumberFormat="0" applyBorder="0" applyAlignment="0" applyProtection="0"/>
    <xf numFmtId="0" fontId="67" fillId="0" borderId="3" applyNumberFormat="0" applyAlignment="0" applyProtection="0"/>
    <xf numFmtId="0" fontId="67" fillId="0" borderId="4">
      <alignment horizontal="left" vertical="center"/>
      <protection/>
    </xf>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49" fontId="68" fillId="0" borderId="8">
      <alignment vertical="center"/>
      <protection/>
    </xf>
    <xf numFmtId="0" fontId="2" fillId="0" borderId="0" applyNumberFormat="0" applyFill="0" applyBorder="0" applyAlignment="0" applyProtection="0"/>
    <xf numFmtId="0" fontId="125" fillId="31" borderId="1" applyNumberFormat="0" applyAlignment="0" applyProtection="0"/>
    <xf numFmtId="10" fontId="66" fillId="32" borderId="8" applyNumberFormat="0" applyBorder="0" applyAlignment="0" applyProtection="0"/>
    <xf numFmtId="0" fontId="126" fillId="0" borderId="9" applyNumberFormat="0" applyFill="0" applyAlignment="0" applyProtection="0"/>
    <xf numFmtId="38" fontId="69" fillId="0" borderId="0" applyFont="0" applyFill="0" applyBorder="0" applyAlignment="0" applyProtection="0"/>
    <xf numFmtId="40" fontId="69" fillId="0" borderId="0" applyFont="0" applyFill="0" applyBorder="0" applyAlignment="0" applyProtection="0"/>
    <xf numFmtId="38" fontId="69" fillId="0" borderId="0" applyFont="0" applyFill="0" applyBorder="0" applyAlignment="0" applyProtection="0"/>
    <xf numFmtId="40" fontId="69" fillId="0" borderId="0" applyFont="0" applyFill="0" applyBorder="0" applyAlignment="0" applyProtection="0"/>
    <xf numFmtId="197" fontId="69" fillId="0" borderId="0" applyFont="0" applyFill="0" applyBorder="0" applyAlignment="0" applyProtection="0"/>
    <xf numFmtId="198" fontId="0" fillId="0" borderId="0" applyFont="0" applyFill="0" applyBorder="0" applyAlignment="0" applyProtection="0"/>
    <xf numFmtId="199" fontId="70" fillId="0" borderId="0" applyFont="0" applyFill="0" applyBorder="0" applyAlignment="0" applyProtection="0"/>
    <xf numFmtId="200" fontId="71" fillId="0" borderId="0" applyFont="0" applyFill="0" applyBorder="0" applyAlignment="0" applyProtection="0"/>
    <xf numFmtId="0" fontId="72" fillId="0" borderId="0" applyNumberFormat="0" applyFont="0" applyFill="0" applyAlignment="0">
      <protection/>
    </xf>
    <xf numFmtId="0" fontId="127" fillId="33" borderId="0" applyNumberFormat="0" applyBorder="0" applyAlignment="0" applyProtection="0"/>
    <xf numFmtId="201" fontId="73" fillId="0" borderId="0">
      <alignment/>
      <protection/>
    </xf>
    <xf numFmtId="0" fontId="119" fillId="0" borderId="0">
      <alignment/>
      <protection/>
    </xf>
    <xf numFmtId="0" fontId="119" fillId="0" borderId="0">
      <alignment/>
      <protection/>
    </xf>
    <xf numFmtId="0" fontId="55" fillId="0" borderId="0">
      <alignment/>
      <protection/>
    </xf>
    <xf numFmtId="0" fontId="114" fillId="0" borderId="0">
      <alignment/>
      <protection/>
    </xf>
    <xf numFmtId="0" fontId="55" fillId="0" borderId="0">
      <alignment/>
      <protection/>
    </xf>
    <xf numFmtId="0" fontId="55" fillId="0" borderId="0">
      <alignment/>
      <protection/>
    </xf>
    <xf numFmtId="0" fontId="59"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19" fillId="0" borderId="0">
      <alignment/>
      <protection/>
    </xf>
    <xf numFmtId="0" fontId="55" fillId="0" borderId="0">
      <alignment/>
      <protection/>
    </xf>
    <xf numFmtId="0" fontId="47" fillId="0" borderId="0">
      <alignment/>
      <protection/>
    </xf>
    <xf numFmtId="0" fontId="0" fillId="34" borderId="10" applyNumberFormat="0" applyFont="0" applyAlignment="0" applyProtection="0"/>
    <xf numFmtId="0" fontId="128" fillId="27" borderId="11" applyNumberFormat="0" applyAlignment="0" applyProtection="0"/>
    <xf numFmtId="9" fontId="0" fillId="0" borderId="0" applyFont="0" applyFill="0" applyBorder="0" applyAlignment="0" applyProtection="0"/>
    <xf numFmtId="10" fontId="55" fillId="0" borderId="0" applyFont="0" applyFill="0" applyBorder="0" applyAlignment="0" applyProtection="0"/>
    <xf numFmtId="9" fontId="5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55" fillId="0" borderId="0" applyFont="0" applyFill="0" applyBorder="0" applyAlignment="0" applyProtection="0"/>
    <xf numFmtId="9" fontId="69" fillId="0" borderId="12" applyNumberFormat="0" applyBorder="0">
      <alignment/>
      <protection/>
    </xf>
    <xf numFmtId="0" fontId="74" fillId="0" borderId="13" applyNumberFormat="0" applyAlignment="0">
      <protection/>
    </xf>
    <xf numFmtId="0" fontId="129" fillId="0" borderId="0" applyNumberFormat="0" applyFill="0" applyBorder="0" applyAlignment="0" applyProtection="0"/>
    <xf numFmtId="0" fontId="130" fillId="0" borderId="14" applyNumberFormat="0" applyFill="0" applyAlignment="0" applyProtection="0"/>
    <xf numFmtId="0" fontId="131" fillId="0" borderId="0" applyNumberForma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7" fillId="0" borderId="0">
      <alignment vertical="center"/>
      <protection/>
    </xf>
    <xf numFmtId="40" fontId="76" fillId="0" borderId="0" applyFont="0" applyFill="0" applyBorder="0" applyAlignment="0" applyProtection="0"/>
    <xf numFmtId="38"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9" fontId="77" fillId="0" borderId="0" applyFont="0" applyFill="0" applyBorder="0" applyAlignment="0" applyProtection="0"/>
    <xf numFmtId="0" fontId="78" fillId="0" borderId="0">
      <alignment/>
      <protection/>
    </xf>
    <xf numFmtId="202" fontId="55" fillId="0" borderId="0" applyFont="0" applyFill="0" applyBorder="0" applyAlignment="0" applyProtection="0"/>
    <xf numFmtId="203" fontId="55" fillId="0" borderId="0" applyFont="0" applyFill="0" applyBorder="0" applyAlignment="0" applyProtection="0"/>
    <xf numFmtId="204" fontId="77" fillId="0" borderId="0" applyFont="0" applyFill="0" applyBorder="0" applyAlignment="0" applyProtection="0"/>
    <xf numFmtId="205" fontId="77" fillId="0" borderId="0" applyFont="0" applyFill="0" applyBorder="0" applyAlignment="0" applyProtection="0"/>
    <xf numFmtId="0" fontId="79" fillId="0" borderId="0">
      <alignment/>
      <protection/>
    </xf>
    <xf numFmtId="0" fontId="72" fillId="0" borderId="0">
      <alignment/>
      <protection/>
    </xf>
    <xf numFmtId="206" fontId="80" fillId="0" borderId="0" applyFont="0" applyFill="0" applyBorder="0" applyAlignment="0" applyProtection="0"/>
    <xf numFmtId="192" fontId="80" fillId="0" borderId="0" applyFont="0" applyFill="0" applyBorder="0" applyAlignment="0" applyProtection="0"/>
    <xf numFmtId="0" fontId="0" fillId="0" borderId="0">
      <alignment/>
      <protection/>
    </xf>
    <xf numFmtId="207" fontId="80" fillId="0" borderId="0" applyFont="0" applyFill="0" applyBorder="0" applyAlignment="0" applyProtection="0"/>
    <xf numFmtId="6" fontId="81" fillId="0" borderId="0" applyFont="0" applyFill="0" applyBorder="0" applyAlignment="0" applyProtection="0"/>
    <xf numFmtId="208" fontId="80" fillId="0" borderId="0" applyFont="0" applyFill="0" applyBorder="0" applyAlignment="0" applyProtection="0"/>
  </cellStyleXfs>
  <cellXfs count="689">
    <xf numFmtId="0" fontId="0" fillId="0" borderId="0" xfId="0" applyAlignment="1">
      <alignment/>
    </xf>
    <xf numFmtId="0" fontId="10" fillId="0" borderId="0" xfId="0" applyFont="1" applyAlignment="1">
      <alignment horizontal="left" wrapText="1"/>
    </xf>
    <xf numFmtId="0" fontId="14" fillId="0" borderId="0" xfId="0" applyFont="1" applyAlignment="1">
      <alignment/>
    </xf>
    <xf numFmtId="0" fontId="1" fillId="0" borderId="0" xfId="0" applyFont="1" applyAlignment="1">
      <alignment horizontal="center"/>
    </xf>
    <xf numFmtId="0" fontId="1" fillId="0" borderId="0" xfId="0" applyFont="1" applyAlignment="1">
      <alignment horizontal="left" vertical="top" wrapText="1"/>
    </xf>
    <xf numFmtId="172" fontId="1" fillId="0" borderId="0" xfId="63" applyNumberFormat="1" applyFont="1" applyAlignment="1">
      <alignment/>
    </xf>
    <xf numFmtId="172" fontId="1" fillId="0" borderId="0" xfId="63" applyNumberFormat="1" applyFont="1" applyAlignment="1">
      <alignment horizontal="center"/>
    </xf>
    <xf numFmtId="0" fontId="1" fillId="0" borderId="0" xfId="0" applyFont="1" applyAlignment="1">
      <alignment horizontal="left"/>
    </xf>
    <xf numFmtId="172" fontId="14" fillId="0" borderId="0" xfId="63" applyNumberFormat="1" applyFont="1" applyAlignment="1">
      <alignment horizontal="left" vertical="center" wrapText="1"/>
    </xf>
    <xf numFmtId="172" fontId="1" fillId="0" borderId="15" xfId="63" applyNumberFormat="1" applyFont="1" applyBorder="1" applyAlignment="1">
      <alignment vertical="center"/>
    </xf>
    <xf numFmtId="172" fontId="5" fillId="0" borderId="15" xfId="63" applyNumberFormat="1" applyFont="1" applyBorder="1" applyAlignment="1">
      <alignment vertical="center" wrapText="1"/>
    </xf>
    <xf numFmtId="0" fontId="14" fillId="0" borderId="16" xfId="0" applyFont="1" applyBorder="1" applyAlignment="1">
      <alignment horizontal="center" vertical="center" wrapText="1"/>
    </xf>
    <xf numFmtId="0" fontId="13" fillId="0" borderId="17" xfId="0" applyFont="1" applyBorder="1" applyAlignment="1">
      <alignment wrapText="1"/>
    </xf>
    <xf numFmtId="0" fontId="13" fillId="0" borderId="18" xfId="0" applyFont="1" applyBorder="1" applyAlignment="1">
      <alignment horizontal="center" vertical="center"/>
    </xf>
    <xf numFmtId="172" fontId="1" fillId="0" borderId="18" xfId="0" applyNumberFormat="1" applyFont="1" applyBorder="1" applyAlignment="1">
      <alignment vertical="top"/>
    </xf>
    <xf numFmtId="172" fontId="1" fillId="0" borderId="0" xfId="0" applyNumberFormat="1" applyFont="1" applyAlignment="1">
      <alignment/>
    </xf>
    <xf numFmtId="172" fontId="1" fillId="0" borderId="18" xfId="63" applyNumberFormat="1" applyFont="1" applyBorder="1" applyAlignment="1">
      <alignment vertical="top"/>
    </xf>
    <xf numFmtId="0" fontId="1" fillId="0" borderId="17" xfId="0" applyFont="1" applyBorder="1" applyAlignment="1">
      <alignment wrapText="1"/>
    </xf>
    <xf numFmtId="0" fontId="1" fillId="0" borderId="18" xfId="0" applyFont="1" applyBorder="1" applyAlignment="1">
      <alignment horizontal="center" vertical="center"/>
    </xf>
    <xf numFmtId="0" fontId="1" fillId="0" borderId="19" xfId="0" applyFont="1" applyBorder="1" applyAlignment="1">
      <alignment horizontal="left" wrapText="1"/>
    </xf>
    <xf numFmtId="0" fontId="1" fillId="0" borderId="16" xfId="0" applyFont="1" applyBorder="1" applyAlignment="1">
      <alignment horizontal="center" vertical="center"/>
    </xf>
    <xf numFmtId="172" fontId="1" fillId="0" borderId="16" xfId="63" applyNumberFormat="1" applyFont="1" applyBorder="1" applyAlignment="1">
      <alignment vertical="top"/>
    </xf>
    <xf numFmtId="0" fontId="0" fillId="0" borderId="0" xfId="0" applyFont="1" applyAlignment="1">
      <alignment/>
    </xf>
    <xf numFmtId="172" fontId="0" fillId="0" borderId="0" xfId="63" applyNumberFormat="1" applyFont="1" applyAlignment="1">
      <alignment/>
    </xf>
    <xf numFmtId="0" fontId="0" fillId="0" borderId="0" xfId="0" applyFont="1" applyBorder="1" applyAlignment="1">
      <alignment/>
    </xf>
    <xf numFmtId="49" fontId="0" fillId="0" borderId="0" xfId="0" applyNumberFormat="1" applyFont="1" applyAlignment="1">
      <alignment horizontal="center"/>
    </xf>
    <xf numFmtId="172"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0" fontId="19" fillId="0" borderId="0" xfId="0" applyFont="1" applyAlignment="1">
      <alignment/>
    </xf>
    <xf numFmtId="3" fontId="19" fillId="0" borderId="0" xfId="0" applyNumberFormat="1" applyFont="1" applyAlignment="1">
      <alignment/>
    </xf>
    <xf numFmtId="172" fontId="0" fillId="0" borderId="15" xfId="63" applyNumberFormat="1" applyFont="1" applyBorder="1" applyAlignment="1">
      <alignment vertical="center" wrapText="1"/>
    </xf>
    <xf numFmtId="0" fontId="5" fillId="0" borderId="15" xfId="0" applyFont="1" applyBorder="1" applyAlignment="1">
      <alignment horizontal="left" vertical="center"/>
    </xf>
    <xf numFmtId="172" fontId="0" fillId="0" borderId="15" xfId="63" applyNumberFormat="1" applyFont="1" applyBorder="1" applyAlignment="1">
      <alignment horizontal="right" vertical="center" wrapText="1"/>
    </xf>
    <xf numFmtId="172" fontId="0" fillId="0" borderId="0" xfId="63" applyNumberFormat="1" applyFont="1" applyAlignment="1">
      <alignment horizontal="center" vertical="top"/>
    </xf>
    <xf numFmtId="172" fontId="0" fillId="0" borderId="20" xfId="63" applyNumberFormat="1" applyFont="1" applyBorder="1" applyAlignment="1">
      <alignment horizontal="center" vertical="top"/>
    </xf>
    <xf numFmtId="0" fontId="0" fillId="0" borderId="18" xfId="0" applyFont="1" applyBorder="1" applyAlignment="1">
      <alignment horizontal="center"/>
    </xf>
    <xf numFmtId="172" fontId="0" fillId="0" borderId="18" xfId="0" applyNumberFormat="1"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7" xfId="0" applyFont="1" applyBorder="1" applyAlignment="1">
      <alignment wrapText="1"/>
    </xf>
    <xf numFmtId="0" fontId="0" fillId="0" borderId="18" xfId="0" applyFont="1" applyBorder="1" applyAlignment="1" quotePrefix="1">
      <alignment horizontal="center" vertical="center"/>
    </xf>
    <xf numFmtId="172" fontId="0" fillId="0" borderId="18" xfId="0" applyNumberFormat="1" applyFont="1" applyBorder="1" applyAlignment="1">
      <alignment vertical="top"/>
    </xf>
    <xf numFmtId="3" fontId="0" fillId="0" borderId="0" xfId="0" applyNumberFormat="1" applyFont="1" applyAlignment="1">
      <alignment/>
    </xf>
    <xf numFmtId="0" fontId="0" fillId="0" borderId="18" xfId="0" applyFont="1" applyBorder="1" applyAlignment="1">
      <alignment vertical="top"/>
    </xf>
    <xf numFmtId="0" fontId="0" fillId="0" borderId="18" xfId="0" applyFont="1" applyBorder="1" applyAlignment="1">
      <alignment horizontal="center" vertical="center"/>
    </xf>
    <xf numFmtId="0" fontId="0" fillId="0" borderId="21" xfId="0" applyFont="1" applyBorder="1" applyAlignment="1">
      <alignment/>
    </xf>
    <xf numFmtId="0" fontId="0" fillId="0" borderId="22" xfId="0" applyFont="1" applyBorder="1" applyAlignment="1">
      <alignment wrapText="1"/>
    </xf>
    <xf numFmtId="0" fontId="0" fillId="0" borderId="13" xfId="0" applyFont="1" applyBorder="1" applyAlignment="1">
      <alignment horizontal="center" vertical="center"/>
    </xf>
    <xf numFmtId="172" fontId="0" fillId="0" borderId="13" xfId="0" applyNumberFormat="1" applyFont="1" applyBorder="1" applyAlignment="1">
      <alignment vertical="top"/>
    </xf>
    <xf numFmtId="0" fontId="0" fillId="0" borderId="13" xfId="0" applyFont="1" applyBorder="1" applyAlignment="1">
      <alignment/>
    </xf>
    <xf numFmtId="0" fontId="0" fillId="0" borderId="23" xfId="0" applyFont="1" applyBorder="1" applyAlignment="1">
      <alignment/>
    </xf>
    <xf numFmtId="0" fontId="0" fillId="0" borderId="24" xfId="0" applyFont="1" applyBorder="1" applyAlignment="1">
      <alignment wrapText="1"/>
    </xf>
    <xf numFmtId="0" fontId="0" fillId="0" borderId="25" xfId="0" applyFont="1" applyBorder="1" applyAlignment="1">
      <alignment horizontal="center" vertical="center"/>
    </xf>
    <xf numFmtId="172" fontId="0" fillId="0" borderId="25" xfId="0" applyNumberFormat="1" applyFont="1" applyBorder="1" applyAlignment="1">
      <alignment vertical="top"/>
    </xf>
    <xf numFmtId="0" fontId="0" fillId="0" borderId="25" xfId="0" applyFont="1" applyBorder="1" applyAlignment="1">
      <alignment/>
    </xf>
    <xf numFmtId="0" fontId="0" fillId="0" borderId="17" xfId="0" applyFont="1" applyBorder="1" applyAlignment="1">
      <alignment vertical="top" wrapText="1"/>
    </xf>
    <xf numFmtId="0" fontId="0" fillId="0" borderId="17" xfId="0" applyFont="1" applyBorder="1" applyAlignment="1">
      <alignment horizontal="left" wrapText="1"/>
    </xf>
    <xf numFmtId="0" fontId="0" fillId="0" borderId="16" xfId="0" applyFont="1" applyBorder="1" applyAlignment="1">
      <alignment horizontal="center"/>
    </xf>
    <xf numFmtId="3" fontId="0" fillId="0" borderId="0" xfId="63" applyNumberFormat="1" applyFont="1" applyAlignment="1">
      <alignment horizontal="left"/>
    </xf>
    <xf numFmtId="0" fontId="0" fillId="0" borderId="0" xfId="0" applyFont="1" applyBorder="1" applyAlignment="1">
      <alignment horizontal="center"/>
    </xf>
    <xf numFmtId="172" fontId="24" fillId="0" borderId="0" xfId="63" applyNumberFormat="1" applyFont="1" applyFill="1" applyAlignment="1">
      <alignment horizontal="left" vertical="center" wrapText="1"/>
    </xf>
    <xf numFmtId="0" fontId="16"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0" fontId="16" fillId="0" borderId="26" xfId="0" applyFont="1" applyFill="1" applyBorder="1" applyAlignment="1">
      <alignment horizontal="center" vertical="center" wrapText="1"/>
    </xf>
    <xf numFmtId="0" fontId="16" fillId="0" borderId="16" xfId="0" applyFont="1" applyBorder="1" applyAlignment="1">
      <alignment horizontal="center" vertical="center" wrapText="1"/>
    </xf>
    <xf numFmtId="172" fontId="0" fillId="0" borderId="27" xfId="63" applyNumberFormat="1" applyFont="1" applyBorder="1" applyAlignment="1" quotePrefix="1">
      <alignment horizontal="right" vertical="center"/>
    </xf>
    <xf numFmtId="0" fontId="0" fillId="0" borderId="0" xfId="0" applyFont="1" applyAlignment="1">
      <alignment vertical="center"/>
    </xf>
    <xf numFmtId="0" fontId="1" fillId="0" borderId="0" xfId="0" applyFont="1" applyAlignment="1">
      <alignment vertical="center"/>
    </xf>
    <xf numFmtId="172" fontId="1" fillId="12" borderId="28" xfId="0" applyNumberFormat="1" applyFont="1" applyFill="1" applyBorder="1" applyAlignment="1">
      <alignment vertical="center" wrapText="1"/>
    </xf>
    <xf numFmtId="0" fontId="0" fillId="0" borderId="29" xfId="0" applyFont="1" applyBorder="1" applyAlignment="1" quotePrefix="1">
      <alignment vertical="center"/>
    </xf>
    <xf numFmtId="0" fontId="0" fillId="0" borderId="15" xfId="0" applyFont="1" applyBorder="1" applyAlignment="1" quotePrefix="1">
      <alignment vertical="center"/>
    </xf>
    <xf numFmtId="0" fontId="0" fillId="0" borderId="30" xfId="0" applyFont="1" applyBorder="1" applyAlignment="1" quotePrefix="1">
      <alignment vertical="center"/>
    </xf>
    <xf numFmtId="172" fontId="0" fillId="0" borderId="31" xfId="63" applyNumberFormat="1" applyFont="1" applyBorder="1" applyAlignment="1">
      <alignment vertical="center" wrapText="1"/>
    </xf>
    <xf numFmtId="172" fontId="0" fillId="0" borderId="31" xfId="0" applyNumberFormat="1" applyFont="1" applyBorder="1" applyAlignment="1">
      <alignment vertical="center" wrapText="1"/>
    </xf>
    <xf numFmtId="172" fontId="0" fillId="0" borderId="31" xfId="63" applyNumberFormat="1" applyFont="1" applyBorder="1" applyAlignment="1" quotePrefix="1">
      <alignment horizontal="right" vertical="center"/>
    </xf>
    <xf numFmtId="172" fontId="0" fillId="0" borderId="31" xfId="63" applyNumberFormat="1" applyFont="1" applyBorder="1" applyAlignment="1">
      <alignment vertical="center"/>
    </xf>
    <xf numFmtId="0" fontId="0" fillId="0" borderId="31" xfId="0" applyFont="1" applyBorder="1" applyAlignment="1">
      <alignment vertical="center"/>
    </xf>
    <xf numFmtId="172" fontId="0" fillId="0" borderId="31" xfId="63" applyNumberFormat="1" applyFont="1" applyBorder="1" applyAlignment="1">
      <alignment vertical="center"/>
    </xf>
    <xf numFmtId="0" fontId="0" fillId="0" borderId="32" xfId="0" applyFont="1" applyBorder="1" applyAlignment="1" quotePrefix="1">
      <alignment vertical="center"/>
    </xf>
    <xf numFmtId="0" fontId="0" fillId="0" borderId="33" xfId="0" applyFont="1" applyBorder="1" applyAlignment="1" quotePrefix="1">
      <alignment vertical="center"/>
    </xf>
    <xf numFmtId="172" fontId="0" fillId="0" borderId="34" xfId="0" applyNumberFormat="1" applyFont="1" applyFill="1" applyBorder="1" applyAlignment="1">
      <alignment vertical="center" wrapText="1"/>
    </xf>
    <xf numFmtId="172" fontId="0" fillId="0" borderId="34" xfId="63" applyNumberFormat="1" applyFont="1" applyFill="1" applyBorder="1" applyAlignment="1">
      <alignment vertical="center" wrapText="1"/>
    </xf>
    <xf numFmtId="172" fontId="0" fillId="0" borderId="15" xfId="63" applyNumberFormat="1" applyFont="1" applyBorder="1" applyAlignment="1" quotePrefix="1">
      <alignment horizontal="right" vertical="center"/>
    </xf>
    <xf numFmtId="172" fontId="0" fillId="0" borderId="15" xfId="63" applyNumberFormat="1" applyFont="1" applyBorder="1" applyAlignment="1" quotePrefix="1">
      <alignment horizontal="right" vertical="center"/>
    </xf>
    <xf numFmtId="172" fontId="0" fillId="0" borderId="35" xfId="63" applyNumberFormat="1" applyFont="1" applyBorder="1" applyAlignment="1" quotePrefix="1">
      <alignment horizontal="right" vertical="center"/>
    </xf>
    <xf numFmtId="172" fontId="21" fillId="0" borderId="27" xfId="63" applyNumberFormat="1" applyFont="1" applyFill="1" applyBorder="1" applyAlignment="1" quotePrefix="1">
      <alignment horizontal="right" vertical="center"/>
    </xf>
    <xf numFmtId="0" fontId="36" fillId="0" borderId="8" xfId="123" applyFont="1" applyBorder="1" applyAlignment="1">
      <alignment horizontal="center" vertical="center" wrapText="1"/>
      <protection/>
    </xf>
    <xf numFmtId="0" fontId="36" fillId="0" borderId="26" xfId="123" applyFont="1" applyBorder="1" applyAlignment="1">
      <alignment horizontal="center" vertical="center" wrapText="1"/>
      <protection/>
    </xf>
    <xf numFmtId="0" fontId="0" fillId="35" borderId="8" xfId="123" applyFont="1" applyFill="1" applyBorder="1" applyAlignment="1">
      <alignment horizontal="center" vertical="center" wrapText="1"/>
      <protection/>
    </xf>
    <xf numFmtId="0" fontId="0" fillId="35" borderId="8" xfId="0" applyFont="1" applyFill="1" applyBorder="1" applyAlignment="1">
      <alignment horizontal="center" vertical="center"/>
    </xf>
    <xf numFmtId="0" fontId="0" fillId="0" borderId="15" xfId="0" applyFont="1" applyBorder="1" applyAlignment="1">
      <alignment horizontal="left" vertical="center" wrapText="1"/>
    </xf>
    <xf numFmtId="0" fontId="49" fillId="0" borderId="0" xfId="0" applyNumberFormat="1" applyFont="1" applyFill="1" applyAlignment="1" applyProtection="1">
      <alignment/>
      <protection locked="0"/>
    </xf>
    <xf numFmtId="49" fontId="49" fillId="0" borderId="0" xfId="0" applyNumberFormat="1" applyFont="1" applyFill="1" applyAlignment="1" applyProtection="1">
      <alignment vertical="top"/>
      <protection locked="0"/>
    </xf>
    <xf numFmtId="0" fontId="50" fillId="0" borderId="0" xfId="0" applyNumberFormat="1" applyFont="1" applyFill="1" applyAlignment="1" applyProtection="1">
      <alignment/>
      <protection locked="0"/>
    </xf>
    <xf numFmtId="49" fontId="50" fillId="0" borderId="0" xfId="0" applyNumberFormat="1" applyFont="1" applyFill="1" applyAlignment="1" applyProtection="1">
      <alignment vertical="top"/>
      <protection locked="0"/>
    </xf>
    <xf numFmtId="0" fontId="50" fillId="0" borderId="36" xfId="0" applyNumberFormat="1" applyFont="1" applyFill="1" applyBorder="1" applyAlignment="1" applyProtection="1">
      <alignment/>
      <protection locked="0"/>
    </xf>
    <xf numFmtId="49" fontId="50" fillId="0" borderId="36" xfId="0" applyNumberFormat="1" applyFont="1" applyFill="1" applyBorder="1" applyAlignment="1" applyProtection="1">
      <alignment vertical="top"/>
      <protection locked="0"/>
    </xf>
    <xf numFmtId="49" fontId="51" fillId="0" borderId="0" xfId="0" applyNumberFormat="1" applyFont="1" applyFill="1" applyAlignment="1" applyProtection="1">
      <alignment vertical="top"/>
      <protection locked="0"/>
    </xf>
    <xf numFmtId="0" fontId="52" fillId="0" borderId="0" xfId="0" applyNumberFormat="1" applyFont="1" applyFill="1" applyAlignment="1" applyProtection="1">
      <alignment horizontal="centerContinuous"/>
      <protection locked="0"/>
    </xf>
    <xf numFmtId="49" fontId="52" fillId="0" borderId="0" xfId="0" applyNumberFormat="1" applyFont="1" applyFill="1" applyAlignment="1" applyProtection="1">
      <alignment horizontal="centerContinuous"/>
      <protection locked="0"/>
    </xf>
    <xf numFmtId="49" fontId="82" fillId="0" borderId="0" xfId="0" applyNumberFormat="1" applyFont="1" applyFill="1" applyAlignment="1" applyProtection="1">
      <alignment vertical="top"/>
      <protection locked="0"/>
    </xf>
    <xf numFmtId="49" fontId="53" fillId="0" borderId="0" xfId="0" applyNumberFormat="1" applyFont="1" applyFill="1" applyAlignment="1" applyProtection="1">
      <alignment horizontal="centerContinuous"/>
      <protection locked="0"/>
    </xf>
    <xf numFmtId="49" fontId="53" fillId="0" borderId="0" xfId="0" applyNumberFormat="1" applyFont="1" applyFill="1" applyAlignment="1" applyProtection="1">
      <alignment vertical="top"/>
      <protection locked="0"/>
    </xf>
    <xf numFmtId="0" fontId="53" fillId="0" borderId="0" xfId="0" applyNumberFormat="1" applyFont="1" applyFill="1" applyAlignment="1" applyProtection="1">
      <alignment horizontal="centerContinuous"/>
      <protection locked="0"/>
    </xf>
    <xf numFmtId="0" fontId="50" fillId="0" borderId="0" xfId="0" applyNumberFormat="1" applyFont="1" applyFill="1" applyAlignment="1" applyProtection="1">
      <alignment horizontal="right" vertical="top"/>
      <protection locked="0"/>
    </xf>
    <xf numFmtId="0" fontId="51" fillId="0" borderId="0" xfId="0" applyNumberFormat="1" applyFont="1" applyFill="1" applyAlignment="1" applyProtection="1">
      <alignment horizontal="centerContinuous" vertical="top"/>
      <protection locked="0"/>
    </xf>
    <xf numFmtId="49" fontId="51" fillId="0" borderId="37" xfId="0" applyNumberFormat="1" applyFont="1" applyFill="1" applyBorder="1" applyAlignment="1" applyProtection="1">
      <alignment horizontal="right" wrapText="1"/>
      <protection locked="0"/>
    </xf>
    <xf numFmtId="49" fontId="51" fillId="0" borderId="0" xfId="0" applyNumberFormat="1" applyFont="1" applyFill="1" applyBorder="1" applyAlignment="1" applyProtection="1">
      <alignment horizontal="right" wrapText="1"/>
      <protection locked="0"/>
    </xf>
    <xf numFmtId="0" fontId="51" fillId="0" borderId="0" xfId="0" applyFont="1" applyFill="1" applyBorder="1" applyAlignment="1" applyProtection="1">
      <alignment vertical="top"/>
      <protection locked="0"/>
    </xf>
    <xf numFmtId="0" fontId="50" fillId="0" borderId="0" xfId="0" applyFont="1" applyFill="1" applyBorder="1" applyAlignment="1" applyProtection="1">
      <alignment horizontal="center" vertical="top"/>
      <protection locked="0"/>
    </xf>
    <xf numFmtId="41" fontId="50" fillId="0" borderId="0" xfId="0" applyNumberFormat="1" applyFont="1" applyFill="1" applyBorder="1" applyAlignment="1" applyProtection="1">
      <alignment vertical="top"/>
      <protection locked="0"/>
    </xf>
    <xf numFmtId="0" fontId="50" fillId="0" borderId="0" xfId="0" applyFont="1" applyFill="1" applyAlignment="1" applyProtection="1">
      <alignment vertical="top"/>
      <protection locked="0"/>
    </xf>
    <xf numFmtId="0" fontId="51" fillId="0" borderId="0" xfId="0" applyFont="1" applyFill="1" applyBorder="1" applyAlignment="1" applyProtection="1">
      <alignment horizontal="center" vertical="top"/>
      <protection locked="0"/>
    </xf>
    <xf numFmtId="41" fontId="51" fillId="0" borderId="0" xfId="0" applyNumberFormat="1" applyFont="1" applyFill="1" applyBorder="1" applyAlignment="1" applyProtection="1">
      <alignment vertical="top"/>
      <protection locked="0"/>
    </xf>
    <xf numFmtId="0" fontId="51" fillId="0" borderId="0" xfId="0" applyFont="1" applyFill="1" applyAlignment="1" applyProtection="1">
      <alignment vertical="top"/>
      <protection locked="0"/>
    </xf>
    <xf numFmtId="0" fontId="54" fillId="0" borderId="0" xfId="0" applyFont="1" applyFill="1" applyBorder="1" applyAlignment="1" applyProtection="1" quotePrefix="1">
      <alignment vertical="top"/>
      <protection locked="0"/>
    </xf>
    <xf numFmtId="0" fontId="54" fillId="0" borderId="0" xfId="0" applyFont="1" applyFill="1" applyBorder="1" applyAlignment="1" applyProtection="1">
      <alignment vertical="top"/>
      <protection locked="0"/>
    </xf>
    <xf numFmtId="49" fontId="54" fillId="0" borderId="0" xfId="0" applyNumberFormat="1" applyFont="1" applyFill="1" applyBorder="1" applyAlignment="1" applyProtection="1">
      <alignment horizontal="center" vertical="top"/>
      <protection locked="0"/>
    </xf>
    <xf numFmtId="0" fontId="54" fillId="0" borderId="0" xfId="0" applyFont="1" applyFill="1" applyBorder="1" applyAlignment="1" applyProtection="1">
      <alignment horizontal="center" vertical="top"/>
      <protection locked="0"/>
    </xf>
    <xf numFmtId="41" fontId="54" fillId="0" borderId="0" xfId="0" applyNumberFormat="1" applyFont="1" applyFill="1" applyBorder="1" applyAlignment="1" applyProtection="1">
      <alignment vertical="top"/>
      <protection locked="0"/>
    </xf>
    <xf numFmtId="0" fontId="54" fillId="0" borderId="0" xfId="0" applyFont="1" applyFill="1" applyAlignment="1" applyProtection="1">
      <alignment vertical="top"/>
      <protection locked="0"/>
    </xf>
    <xf numFmtId="0" fontId="50" fillId="0" borderId="0" xfId="0" applyFont="1" applyFill="1" applyBorder="1" applyAlignment="1" applyProtection="1">
      <alignment vertical="top"/>
      <protection locked="0"/>
    </xf>
    <xf numFmtId="49" fontId="50" fillId="0" borderId="0" xfId="0" applyNumberFormat="1" applyFont="1" applyFill="1" applyBorder="1" applyAlignment="1" applyProtection="1">
      <alignment horizontal="center" vertical="top"/>
      <protection locked="0"/>
    </xf>
    <xf numFmtId="41" fontId="50" fillId="0" borderId="37" xfId="0" applyNumberFormat="1" applyFont="1" applyFill="1" applyBorder="1" applyAlignment="1" applyProtection="1">
      <alignment vertical="top"/>
      <protection locked="0"/>
    </xf>
    <xf numFmtId="41" fontId="54" fillId="0" borderId="37" xfId="0" applyNumberFormat="1" applyFont="1" applyFill="1" applyBorder="1" applyAlignment="1" applyProtection="1">
      <alignment vertical="top"/>
      <protection locked="0"/>
    </xf>
    <xf numFmtId="0" fontId="50" fillId="0" borderId="0" xfId="0" applyFont="1" applyFill="1" applyBorder="1" applyAlignment="1" applyProtection="1">
      <alignment/>
      <protection locked="0"/>
    </xf>
    <xf numFmtId="0" fontId="51" fillId="0" borderId="36" xfId="0" applyFont="1" applyFill="1" applyBorder="1" applyAlignment="1" applyProtection="1">
      <alignment/>
      <protection locked="0"/>
    </xf>
    <xf numFmtId="0" fontId="50" fillId="0" borderId="36" xfId="0" applyFont="1" applyFill="1" applyBorder="1" applyAlignment="1" applyProtection="1">
      <alignment vertical="top"/>
      <protection locked="0"/>
    </xf>
    <xf numFmtId="41" fontId="50" fillId="0" borderId="0" xfId="0" applyNumberFormat="1" applyFont="1" applyFill="1" applyAlignment="1" applyProtection="1">
      <alignment vertical="top"/>
      <protection locked="0"/>
    </xf>
    <xf numFmtId="41" fontId="51" fillId="0" borderId="0" xfId="0" applyNumberFormat="1" applyFont="1" applyFill="1" applyAlignment="1" applyProtection="1">
      <alignment horizontal="centerContinuous" vertical="top"/>
      <protection locked="0"/>
    </xf>
    <xf numFmtId="0" fontId="50" fillId="0" borderId="0" xfId="0" applyFont="1" applyFill="1" applyBorder="1" applyAlignment="1" applyProtection="1" quotePrefix="1">
      <alignment vertical="top"/>
      <protection locked="0"/>
    </xf>
    <xf numFmtId="0" fontId="57" fillId="0" borderId="0" xfId="0" applyFont="1" applyFill="1" applyBorder="1" applyAlignment="1" applyProtection="1">
      <alignment vertical="top"/>
      <protection locked="0"/>
    </xf>
    <xf numFmtId="41" fontId="51" fillId="0" borderId="38" xfId="0" applyNumberFormat="1" applyFont="1" applyFill="1" applyBorder="1" applyAlignment="1" applyProtection="1">
      <alignment vertical="top"/>
      <protection locked="0"/>
    </xf>
    <xf numFmtId="49" fontId="50" fillId="0" borderId="0" xfId="0" applyNumberFormat="1" applyFont="1" applyFill="1" applyAlignment="1" applyProtection="1">
      <alignment horizontal="left" vertical="top"/>
      <protection locked="0"/>
    </xf>
    <xf numFmtId="49" fontId="58" fillId="0" borderId="0" xfId="0" applyNumberFormat="1" applyFont="1" applyFill="1" applyAlignment="1" applyProtection="1">
      <alignment vertical="top"/>
      <protection locked="0"/>
    </xf>
    <xf numFmtId="0" fontId="51" fillId="0" borderId="0" xfId="0" applyNumberFormat="1" applyFont="1" applyFill="1" applyAlignment="1" applyProtection="1">
      <alignment vertical="top"/>
      <protection locked="0"/>
    </xf>
    <xf numFmtId="0" fontId="1" fillId="0" borderId="15" xfId="0" applyFont="1" applyBorder="1" applyAlignment="1">
      <alignment horizontal="left" vertical="center" wrapText="1"/>
    </xf>
    <xf numFmtId="0" fontId="0" fillId="0" borderId="0" xfId="0" applyFont="1" applyBorder="1" applyAlignment="1">
      <alignment horizontal="lef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40" fillId="0" borderId="0" xfId="0" applyFont="1" applyBorder="1" applyAlignment="1">
      <alignment vertical="center" wrapText="1"/>
    </xf>
    <xf numFmtId="0" fontId="31" fillId="0" borderId="0" xfId="0" applyFont="1" applyBorder="1" applyAlignment="1">
      <alignment vertical="center"/>
    </xf>
    <xf numFmtId="49" fontId="0" fillId="0" borderId="0" xfId="0" applyNumberFormat="1" applyFont="1" applyAlignment="1">
      <alignment horizontal="center" vertical="center"/>
    </xf>
    <xf numFmtId="172" fontId="0" fillId="0" borderId="0" xfId="63" applyNumberFormat="1" applyFont="1" applyAlignment="1">
      <alignment horizontal="center" vertical="center"/>
    </xf>
    <xf numFmtId="0" fontId="5" fillId="0" borderId="20" xfId="0" applyFont="1" applyBorder="1" applyAlignment="1">
      <alignment vertical="center"/>
    </xf>
    <xf numFmtId="0" fontId="13" fillId="0" borderId="20" xfId="0" applyFont="1" applyBorder="1" applyAlignment="1">
      <alignment vertical="center"/>
    </xf>
    <xf numFmtId="0" fontId="1" fillId="0" borderId="20" xfId="0" applyFont="1" applyBorder="1" applyAlignment="1">
      <alignment vertical="center" wrapText="1"/>
    </xf>
    <xf numFmtId="0" fontId="43"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49" fontId="16" fillId="0" borderId="39" xfId="0" applyNumberFormat="1" applyFont="1" applyFill="1" applyBorder="1" applyAlignment="1">
      <alignment horizontal="center" vertical="center" wrapText="1"/>
    </xf>
    <xf numFmtId="49" fontId="42" fillId="0" borderId="0" xfId="0" applyNumberFormat="1" applyFont="1" applyBorder="1" applyAlignment="1">
      <alignment horizontal="center" vertical="center" wrapText="1"/>
    </xf>
    <xf numFmtId="0" fontId="44" fillId="0" borderId="0" xfId="0" applyFont="1" applyBorder="1" applyAlignment="1">
      <alignment vertical="center"/>
    </xf>
    <xf numFmtId="0" fontId="16" fillId="0" borderId="40" xfId="0" applyFont="1" applyBorder="1" applyAlignment="1">
      <alignment vertical="center"/>
    </xf>
    <xf numFmtId="49" fontId="16" fillId="0" borderId="41" xfId="63" applyNumberFormat="1" applyFont="1" applyBorder="1" applyAlignment="1" quotePrefix="1">
      <alignment horizontal="center" vertical="center"/>
    </xf>
    <xf numFmtId="172" fontId="28" fillId="0" borderId="28" xfId="63" applyNumberFormat="1" applyFont="1" applyBorder="1" applyAlignment="1">
      <alignment vertical="center"/>
    </xf>
    <xf numFmtId="172" fontId="42" fillId="0" borderId="0" xfId="63" applyNumberFormat="1" applyFont="1" applyBorder="1" applyAlignment="1">
      <alignment vertical="center"/>
    </xf>
    <xf numFmtId="10" fontId="21" fillId="0" borderId="0" xfId="126" applyNumberFormat="1" applyFont="1" applyBorder="1" applyAlignment="1">
      <alignment vertical="center"/>
    </xf>
    <xf numFmtId="0" fontId="16" fillId="0" borderId="29" xfId="0" applyFont="1" applyBorder="1" applyAlignment="1">
      <alignment vertical="center"/>
    </xf>
    <xf numFmtId="49" fontId="16" fillId="0" borderId="30" xfId="63" applyNumberFormat="1" applyFont="1" applyBorder="1" applyAlignment="1">
      <alignment horizontal="center" vertical="center"/>
    </xf>
    <xf numFmtId="172" fontId="28" fillId="0" borderId="31" xfId="63" applyNumberFormat="1" applyFont="1" applyBorder="1" applyAlignment="1">
      <alignment vertical="center"/>
    </xf>
    <xf numFmtId="172" fontId="16" fillId="0" borderId="31" xfId="63" applyNumberFormat="1" applyFont="1" applyBorder="1" applyAlignment="1">
      <alignment vertical="center"/>
    </xf>
    <xf numFmtId="0" fontId="4" fillId="0" borderId="29" xfId="0" applyFont="1" applyBorder="1" applyAlignment="1">
      <alignment vertical="center"/>
    </xf>
    <xf numFmtId="172" fontId="29" fillId="0" borderId="31" xfId="63" applyNumberFormat="1" applyFont="1" applyBorder="1" applyAlignment="1">
      <alignment vertical="center"/>
    </xf>
    <xf numFmtId="172" fontId="4" fillId="0" borderId="31" xfId="63" applyNumberFormat="1" applyFont="1" applyBorder="1" applyAlignment="1">
      <alignment vertical="center"/>
    </xf>
    <xf numFmtId="172" fontId="41" fillId="0" borderId="0" xfId="63" applyNumberFormat="1" applyFont="1" applyBorder="1" applyAlignment="1">
      <alignment vertical="center"/>
    </xf>
    <xf numFmtId="49" fontId="4" fillId="0" borderId="30" xfId="63" applyNumberFormat="1" applyFont="1" applyBorder="1" applyAlignment="1">
      <alignment horizontal="center" vertical="center"/>
    </xf>
    <xf numFmtId="172" fontId="16" fillId="0" borderId="31" xfId="63" applyNumberFormat="1" applyFont="1" applyBorder="1" applyAlignment="1" quotePrefix="1">
      <alignment vertical="center"/>
    </xf>
    <xf numFmtId="49" fontId="15" fillId="0" borderId="30" xfId="63" applyNumberFormat="1" applyFont="1" applyBorder="1" applyAlignment="1">
      <alignment horizontal="center" vertical="center"/>
    </xf>
    <xf numFmtId="172" fontId="45" fillId="0" borderId="0" xfId="63" applyNumberFormat="1" applyFont="1" applyBorder="1" applyAlignment="1">
      <alignment vertical="center"/>
    </xf>
    <xf numFmtId="49" fontId="4" fillId="0" borderId="30" xfId="0" applyNumberFormat="1" applyFont="1" applyBorder="1" applyAlignment="1">
      <alignment horizontal="center" vertical="center"/>
    </xf>
    <xf numFmtId="49" fontId="16" fillId="0" borderId="30" xfId="0" applyNumberFormat="1" applyFont="1" applyBorder="1" applyAlignment="1">
      <alignment horizontal="center" vertical="center"/>
    </xf>
    <xf numFmtId="172" fontId="15" fillId="0" borderId="31" xfId="63" applyNumberFormat="1" applyFont="1" applyBorder="1" applyAlignment="1">
      <alignment vertical="center"/>
    </xf>
    <xf numFmtId="9" fontId="21" fillId="0" borderId="0" xfId="126" applyFont="1" applyBorder="1" applyAlignment="1">
      <alignment vertical="center"/>
    </xf>
    <xf numFmtId="49" fontId="16" fillId="0" borderId="33" xfId="63" applyNumberFormat="1" applyFont="1" applyBorder="1" applyAlignment="1">
      <alignment horizontal="center" vertical="center"/>
    </xf>
    <xf numFmtId="172" fontId="28" fillId="0" borderId="34" xfId="63" applyNumberFormat="1" applyFont="1" applyBorder="1" applyAlignment="1">
      <alignment vertical="center"/>
    </xf>
    <xf numFmtId="172" fontId="16" fillId="0" borderId="34" xfId="63" applyNumberFormat="1"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5" fillId="0" borderId="0" xfId="0" applyFont="1" applyBorder="1" applyAlignment="1">
      <alignment vertical="center" wrapText="1"/>
    </xf>
    <xf numFmtId="172" fontId="21" fillId="0" borderId="0" xfId="63" applyNumberFormat="1" applyFont="1" applyBorder="1" applyAlignment="1">
      <alignment vertical="center"/>
    </xf>
    <xf numFmtId="0" fontId="21" fillId="0" borderId="0" xfId="0" applyFont="1" applyBorder="1" applyAlignment="1">
      <alignment vertical="center"/>
    </xf>
    <xf numFmtId="0" fontId="1" fillId="0" borderId="0" xfId="0" applyFont="1" applyAlignment="1">
      <alignment horizontal="left" vertical="center" wrapText="1"/>
    </xf>
    <xf numFmtId="0" fontId="0" fillId="0" borderId="0" xfId="0" applyFont="1" applyAlignment="1">
      <alignment vertical="center"/>
    </xf>
    <xf numFmtId="0" fontId="46" fillId="0" borderId="0" xfId="0" applyFont="1" applyAlignment="1">
      <alignment vertical="center" wrapText="1"/>
    </xf>
    <xf numFmtId="0" fontId="46" fillId="0" borderId="0" xfId="0" applyFont="1" applyBorder="1" applyAlignment="1">
      <alignment vertical="center" wrapText="1"/>
    </xf>
    <xf numFmtId="0" fontId="0" fillId="0" borderId="0" xfId="0" applyFont="1" applyBorder="1" applyAlignment="1">
      <alignment vertical="center"/>
    </xf>
    <xf numFmtId="172" fontId="0" fillId="0" borderId="0" xfId="63" applyNumberFormat="1" applyFont="1" applyAlignment="1">
      <alignment vertical="center"/>
    </xf>
    <xf numFmtId="172" fontId="21" fillId="0" borderId="0" xfId="63"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172" fontId="0" fillId="0" borderId="0" xfId="63" applyNumberFormat="1" applyFont="1" applyBorder="1" applyAlignment="1">
      <alignment vertical="center"/>
    </xf>
    <xf numFmtId="0" fontId="4" fillId="0" borderId="0" xfId="0" applyFont="1" applyAlignment="1">
      <alignment vertical="center"/>
    </xf>
    <xf numFmtId="49" fontId="4" fillId="0" borderId="0" xfId="0" applyNumberFormat="1" applyFont="1" applyAlignment="1">
      <alignment horizontal="center" vertical="center"/>
    </xf>
    <xf numFmtId="172" fontId="4" fillId="0" borderId="0" xfId="63" applyNumberFormat="1" applyFont="1" applyAlignment="1">
      <alignment horizontal="center" vertical="center"/>
    </xf>
    <xf numFmtId="0" fontId="4" fillId="0" borderId="0" xfId="0" applyFont="1" applyBorder="1" applyAlignment="1">
      <alignment vertical="center"/>
    </xf>
    <xf numFmtId="0" fontId="5" fillId="0" borderId="20" xfId="0" applyFont="1" applyBorder="1" applyAlignment="1">
      <alignment horizontal="left" vertical="center"/>
    </xf>
    <xf numFmtId="0" fontId="8" fillId="0" borderId="20" xfId="0" applyFont="1" applyBorder="1" applyAlignment="1">
      <alignment horizontal="right" vertical="center"/>
    </xf>
    <xf numFmtId="0" fontId="8" fillId="0" borderId="20" xfId="0" applyFont="1" applyBorder="1" applyAlignment="1">
      <alignment vertical="center"/>
    </xf>
    <xf numFmtId="172" fontId="8" fillId="0" borderId="20" xfId="63" applyNumberFormat="1" applyFont="1" applyBorder="1" applyAlignment="1">
      <alignment horizontal="center" vertical="center"/>
    </xf>
    <xf numFmtId="172" fontId="8" fillId="0" borderId="20" xfId="63" applyNumberFormat="1" applyFont="1" applyBorder="1" applyAlignment="1">
      <alignment vertical="center"/>
    </xf>
    <xf numFmtId="172" fontId="6" fillId="0" borderId="20" xfId="63" applyNumberFormat="1" applyFont="1" applyBorder="1" applyAlignment="1">
      <alignment horizontal="right" vertical="center"/>
    </xf>
    <xf numFmtId="0" fontId="8"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172" fontId="0" fillId="0" borderId="0" xfId="63" applyNumberFormat="1" applyFont="1" applyAlignment="1">
      <alignment horizontal="center" vertical="center"/>
    </xf>
    <xf numFmtId="172" fontId="0" fillId="0" borderId="0" xfId="63" applyNumberFormat="1" applyFont="1" applyAlignment="1">
      <alignment vertical="center"/>
    </xf>
    <xf numFmtId="172" fontId="0" fillId="0" borderId="0" xfId="63" applyNumberFormat="1" applyFont="1" applyAlignment="1">
      <alignment horizontal="right" vertical="center"/>
    </xf>
    <xf numFmtId="0" fontId="0" fillId="0" borderId="42" xfId="0" applyFont="1" applyBorder="1" applyAlignment="1">
      <alignment vertical="center"/>
    </xf>
    <xf numFmtId="0" fontId="1" fillId="0" borderId="0" xfId="0" applyFont="1" applyAlignment="1">
      <alignment horizontal="left" vertical="center"/>
    </xf>
    <xf numFmtId="0" fontId="1" fillId="0" borderId="0" xfId="0" applyFont="1" applyAlignment="1" quotePrefix="1">
      <alignment horizontal="left" vertical="center"/>
    </xf>
    <xf numFmtId="172" fontId="0" fillId="0" borderId="0" xfId="63" applyNumberFormat="1" applyFont="1" applyAlignment="1">
      <alignment horizontal="right" vertical="center"/>
    </xf>
    <xf numFmtId="0" fontId="5" fillId="0" borderId="0" xfId="0" applyFont="1" applyAlignment="1">
      <alignment horizontal="left" vertical="center"/>
    </xf>
    <xf numFmtId="172" fontId="5" fillId="0" borderId="0" xfId="63" applyNumberFormat="1" applyFont="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vertical="center" wrapText="1"/>
    </xf>
    <xf numFmtId="172" fontId="0" fillId="0" borderId="0" xfId="63" applyNumberFormat="1" applyFont="1" applyAlignment="1">
      <alignment vertical="center" wrapText="1"/>
    </xf>
    <xf numFmtId="172" fontId="26" fillId="0" borderId="0" xfId="63" applyNumberFormat="1" applyFont="1" applyFill="1" applyAlignment="1">
      <alignment horizontal="right" vertical="center"/>
    </xf>
    <xf numFmtId="172" fontId="26" fillId="0" borderId="0" xfId="63" applyNumberFormat="1" applyFont="1" applyFill="1" applyAlignment="1">
      <alignment vertical="center"/>
    </xf>
    <xf numFmtId="0" fontId="26" fillId="0" borderId="0" xfId="0" applyFont="1" applyFill="1" applyAlignment="1">
      <alignment vertical="center"/>
    </xf>
    <xf numFmtId="0" fontId="0" fillId="0" borderId="0" xfId="0" applyFont="1" applyAlignment="1" quotePrefix="1">
      <alignment horizontal="left" vertical="center" wrapText="1"/>
    </xf>
    <xf numFmtId="0" fontId="0" fillId="0" borderId="0" xfId="0" applyFont="1" applyBorder="1" applyAlignment="1" quotePrefix="1">
      <alignment horizontal="left" vertical="center" wrapText="1"/>
    </xf>
    <xf numFmtId="0" fontId="0" fillId="0" borderId="0" xfId="0" applyFont="1" applyAlignment="1" quotePrefix="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5" fillId="0" borderId="0" xfId="0" applyFont="1" applyAlignment="1">
      <alignment horizontal="left" vertical="center" wrapText="1"/>
    </xf>
    <xf numFmtId="0" fontId="22" fillId="0" borderId="37" xfId="0" applyFont="1" applyBorder="1" applyAlignment="1">
      <alignment horizontal="left" vertical="center"/>
    </xf>
    <xf numFmtId="0" fontId="21" fillId="0" borderId="0" xfId="0" applyFont="1" applyAlignment="1">
      <alignment vertical="center"/>
    </xf>
    <xf numFmtId="0" fontId="1" fillId="0" borderId="43" xfId="0" applyFont="1" applyBorder="1" applyAlignment="1">
      <alignment horizontal="left" vertical="center"/>
    </xf>
    <xf numFmtId="0" fontId="1" fillId="0" borderId="43" xfId="0" applyFont="1" applyBorder="1" applyAlignment="1">
      <alignment horizontal="left" vertical="center" wrapText="1"/>
    </xf>
    <xf numFmtId="172" fontId="33" fillId="0" borderId="43" xfId="63" applyNumberFormat="1" applyFont="1" applyBorder="1" applyAlignment="1">
      <alignment horizontal="center" vertical="center" wrapText="1"/>
    </xf>
    <xf numFmtId="0" fontId="0" fillId="0" borderId="43" xfId="0" applyFont="1" applyBorder="1" applyAlignment="1">
      <alignment vertical="center"/>
    </xf>
    <xf numFmtId="0" fontId="1" fillId="12" borderId="15" xfId="0" applyFont="1" applyFill="1" applyBorder="1" applyAlignment="1" quotePrefix="1">
      <alignment horizontal="left" vertical="center"/>
    </xf>
    <xf numFmtId="172" fontId="1" fillId="12" borderId="15" xfId="0" applyNumberFormat="1" applyFont="1" applyFill="1" applyBorder="1" applyAlignment="1">
      <alignment vertical="center"/>
    </xf>
    <xf numFmtId="172" fontId="0" fillId="12" borderId="15" xfId="63" applyNumberFormat="1" applyFont="1" applyFill="1" applyBorder="1" applyAlignment="1">
      <alignment vertical="center"/>
    </xf>
    <xf numFmtId="172" fontId="0" fillId="12" borderId="15" xfId="0" applyNumberFormat="1" applyFont="1" applyFill="1" applyBorder="1" applyAlignment="1">
      <alignment vertical="center"/>
    </xf>
    <xf numFmtId="0" fontId="0" fillId="12" borderId="15" xfId="0" applyFont="1" applyFill="1" applyBorder="1" applyAlignment="1">
      <alignment vertical="center"/>
    </xf>
    <xf numFmtId="0" fontId="0" fillId="0" borderId="15" xfId="0" applyFont="1" applyBorder="1" applyAlignment="1">
      <alignment horizontal="left" vertical="center"/>
    </xf>
    <xf numFmtId="172" fontId="0" fillId="0" borderId="15" xfId="63" applyNumberFormat="1" applyFont="1" applyBorder="1" applyAlignment="1">
      <alignment horizontal="center" vertical="center"/>
    </xf>
    <xf numFmtId="172" fontId="0" fillId="0" borderId="15" xfId="63" applyNumberFormat="1" applyFont="1" applyBorder="1" applyAlignment="1">
      <alignment vertical="center"/>
    </xf>
    <xf numFmtId="172" fontId="0" fillId="0" borderId="15" xfId="0" applyNumberFormat="1" applyFont="1" applyBorder="1" applyAlignment="1">
      <alignment vertical="center"/>
    </xf>
    <xf numFmtId="0" fontId="0" fillId="0" borderId="15" xfId="0" applyFont="1" applyBorder="1" applyAlignment="1">
      <alignment vertical="center"/>
    </xf>
    <xf numFmtId="0" fontId="0" fillId="0" borderId="35" xfId="0" applyFont="1" applyBorder="1" applyAlignment="1">
      <alignment horizontal="left" vertical="center"/>
    </xf>
    <xf numFmtId="172" fontId="0" fillId="0" borderId="35" xfId="63" applyNumberFormat="1" applyFont="1" applyBorder="1" applyAlignment="1">
      <alignment horizontal="center" vertical="center"/>
    </xf>
    <xf numFmtId="172" fontId="0" fillId="0" borderId="35" xfId="63" applyNumberFormat="1" applyFont="1" applyBorder="1" applyAlignment="1">
      <alignment vertical="center"/>
    </xf>
    <xf numFmtId="172" fontId="0" fillId="0" borderId="35" xfId="0" applyNumberFormat="1" applyFont="1" applyBorder="1" applyAlignment="1">
      <alignment vertical="center"/>
    </xf>
    <xf numFmtId="0" fontId="0" fillId="0" borderId="35" xfId="0" applyFont="1" applyBorder="1" applyAlignment="1">
      <alignment vertical="center"/>
    </xf>
    <xf numFmtId="0" fontId="21" fillId="0" borderId="15" xfId="0" applyFont="1" applyBorder="1" applyAlignment="1">
      <alignment horizontal="left" vertical="center"/>
    </xf>
    <xf numFmtId="0" fontId="21" fillId="0" borderId="15" xfId="0" applyFont="1" applyBorder="1" applyAlignment="1" quotePrefix="1">
      <alignment horizontal="left" vertical="center"/>
    </xf>
    <xf numFmtId="0" fontId="21" fillId="0" borderId="15" xfId="0" applyFont="1" applyBorder="1" applyAlignment="1">
      <alignment horizontal="left" vertical="center" wrapText="1"/>
    </xf>
    <xf numFmtId="172" fontId="21" fillId="0" borderId="15" xfId="63" applyNumberFormat="1" applyFont="1" applyBorder="1" applyAlignment="1">
      <alignment vertical="center"/>
    </xf>
    <xf numFmtId="172" fontId="21" fillId="0" borderId="15" xfId="0" applyNumberFormat="1" applyFont="1" applyBorder="1" applyAlignment="1">
      <alignment vertical="center"/>
    </xf>
    <xf numFmtId="0" fontId="21" fillId="0" borderId="15" xfId="0" applyFont="1" applyBorder="1" applyAlignment="1">
      <alignment vertical="center"/>
    </xf>
    <xf numFmtId="0" fontId="1" fillId="0" borderId="15" xfId="0" applyFont="1" applyBorder="1" applyAlignment="1">
      <alignment horizontal="left" vertical="center"/>
    </xf>
    <xf numFmtId="0" fontId="1" fillId="12" borderId="15" xfId="0" applyFont="1" applyFill="1" applyBorder="1" applyAlignment="1">
      <alignment horizontal="left" vertical="center"/>
    </xf>
    <xf numFmtId="172" fontId="1" fillId="12" borderId="15" xfId="63" applyNumberFormat="1" applyFont="1" applyFill="1" applyBorder="1" applyAlignment="1">
      <alignment horizontal="center" vertical="center"/>
    </xf>
    <xf numFmtId="172" fontId="1" fillId="12" borderId="0" xfId="63" applyNumberFormat="1" applyFont="1" applyFill="1" applyBorder="1" applyAlignment="1">
      <alignment horizontal="center" vertical="center"/>
    </xf>
    <xf numFmtId="172" fontId="0" fillId="12" borderId="15" xfId="63" applyNumberFormat="1" applyFont="1" applyFill="1" applyBorder="1" applyAlignment="1">
      <alignment horizontal="right" vertical="center"/>
    </xf>
    <xf numFmtId="172" fontId="5" fillId="0" borderId="27" xfId="63" applyNumberFormat="1" applyFont="1" applyFill="1" applyBorder="1" applyAlignment="1">
      <alignment horizontal="center" vertical="center"/>
    </xf>
    <xf numFmtId="172" fontId="5" fillId="0" borderId="15" xfId="63" applyNumberFormat="1" applyFont="1" applyFill="1" applyBorder="1" applyAlignment="1">
      <alignment horizontal="center" vertical="center"/>
    </xf>
    <xf numFmtId="172" fontId="5" fillId="0" borderId="15" xfId="63" applyNumberFormat="1" applyFont="1" applyBorder="1" applyAlignment="1">
      <alignment vertical="center"/>
    </xf>
    <xf numFmtId="172" fontId="5" fillId="0" borderId="15" xfId="0" applyNumberFormat="1" applyFont="1" applyBorder="1" applyAlignment="1">
      <alignment vertical="center"/>
    </xf>
    <xf numFmtId="0" fontId="5" fillId="0" borderId="15" xfId="0" applyFont="1" applyBorder="1" applyAlignment="1">
      <alignment vertical="center"/>
    </xf>
    <xf numFmtId="0" fontId="0" fillId="0" borderId="15" xfId="0" applyFont="1" applyFill="1" applyBorder="1" applyAlignment="1">
      <alignment horizontal="left" vertical="center"/>
    </xf>
    <xf numFmtId="172" fontId="1" fillId="12" borderId="27" xfId="63" applyNumberFormat="1" applyFont="1" applyFill="1" applyBorder="1" applyAlignment="1">
      <alignment horizontal="left" vertical="center"/>
    </xf>
    <xf numFmtId="172" fontId="1" fillId="12" borderId="15" xfId="63" applyNumberFormat="1" applyFont="1" applyFill="1" applyBorder="1" applyAlignment="1">
      <alignment vertical="center"/>
    </xf>
    <xf numFmtId="0" fontId="1" fillId="12" borderId="15" xfId="0" applyFont="1" applyFill="1" applyBorder="1" applyAlignment="1">
      <alignment vertical="center"/>
    </xf>
    <xf numFmtId="0" fontId="0" fillId="0" borderId="15" xfId="0" applyFont="1" applyBorder="1" applyAlignment="1" quotePrefix="1">
      <alignment horizontal="left" vertical="center"/>
    </xf>
    <xf numFmtId="172" fontId="0" fillId="0" borderId="27" xfId="63" applyNumberFormat="1" applyFont="1" applyFill="1" applyBorder="1" applyAlignment="1">
      <alignment horizontal="left" vertical="center"/>
    </xf>
    <xf numFmtId="0" fontId="0" fillId="12" borderId="15" xfId="0" applyFont="1" applyFill="1" applyBorder="1" applyAlignment="1">
      <alignment horizontal="left" vertical="center"/>
    </xf>
    <xf numFmtId="172" fontId="1" fillId="12" borderId="27" xfId="63" applyNumberFormat="1" applyFont="1" applyFill="1" applyBorder="1" applyAlignment="1">
      <alignment vertical="center"/>
    </xf>
    <xf numFmtId="172" fontId="0" fillId="0" borderId="0" xfId="63" applyNumberFormat="1" applyFont="1" applyFill="1" applyBorder="1" applyAlignment="1">
      <alignment vertical="center"/>
    </xf>
    <xf numFmtId="0" fontId="1" fillId="0" borderId="15" xfId="0" applyFont="1" applyFill="1" applyBorder="1" applyAlignment="1">
      <alignment horizontal="left" vertical="center"/>
    </xf>
    <xf numFmtId="172" fontId="0" fillId="0" borderId="0" xfId="0" applyNumberFormat="1" applyFont="1" applyBorder="1" applyAlignment="1">
      <alignment vertical="center"/>
    </xf>
    <xf numFmtId="172" fontId="0" fillId="0" borderId="15" xfId="63" applyNumberFormat="1" applyFont="1" applyBorder="1" applyAlignment="1">
      <alignment horizontal="right" vertical="center"/>
    </xf>
    <xf numFmtId="0" fontId="1" fillId="0" borderId="0" xfId="0" applyFont="1" applyBorder="1" applyAlignment="1">
      <alignment horizontal="left" vertical="center"/>
    </xf>
    <xf numFmtId="172" fontId="0" fillId="36" borderId="37" xfId="0" applyNumberFormat="1" applyFont="1" applyFill="1" applyBorder="1" applyAlignment="1">
      <alignment horizontal="left" vertical="center" wrapText="1"/>
    </xf>
    <xf numFmtId="172" fontId="0" fillId="36" borderId="37" xfId="63" applyNumberFormat="1" applyFont="1" applyFill="1" applyBorder="1" applyAlignment="1">
      <alignment horizontal="left" vertical="center" wrapText="1"/>
    </xf>
    <xf numFmtId="172" fontId="1" fillId="36" borderId="0" xfId="0" applyNumberFormat="1" applyFont="1" applyFill="1" applyBorder="1" applyAlignment="1">
      <alignment horizontal="left" vertical="center" wrapText="1"/>
    </xf>
    <xf numFmtId="0" fontId="0" fillId="36" borderId="0" xfId="0" applyFont="1" applyFill="1" applyBorder="1" applyAlignment="1">
      <alignment vertical="center"/>
    </xf>
    <xf numFmtId="0" fontId="4" fillId="0" borderId="44" xfId="0" applyFont="1" applyBorder="1" applyAlignment="1" quotePrefix="1">
      <alignment horizontal="left" vertical="center"/>
    </xf>
    <xf numFmtId="0" fontId="32" fillId="0" borderId="45" xfId="0" applyNumberFormat="1" applyFont="1" applyBorder="1" applyAlignment="1">
      <alignment horizontal="center" vertical="center" wrapText="1"/>
    </xf>
    <xf numFmtId="172" fontId="34" fillId="0" borderId="46" xfId="63" applyNumberFormat="1" applyFont="1" applyBorder="1" applyAlignment="1">
      <alignment vertical="center"/>
    </xf>
    <xf numFmtId="0" fontId="34" fillId="0" borderId="46" xfId="0" applyFont="1" applyBorder="1" applyAlignment="1">
      <alignment vertical="center"/>
    </xf>
    <xf numFmtId="0" fontId="32" fillId="0" borderId="47" xfId="0" applyFont="1" applyBorder="1" applyAlignment="1">
      <alignment horizontal="center" vertical="center" wrapText="1"/>
    </xf>
    <xf numFmtId="0" fontId="4" fillId="0" borderId="29" xfId="0" applyFont="1" applyBorder="1" applyAlignment="1" quotePrefix="1">
      <alignment horizontal="left" vertical="center"/>
    </xf>
    <xf numFmtId="172" fontId="21" fillId="0" borderId="0" xfId="0" applyNumberFormat="1" applyFont="1" applyBorder="1" applyAlignment="1">
      <alignment vertical="center"/>
    </xf>
    <xf numFmtId="172" fontId="4" fillId="0" borderId="48" xfId="0" applyNumberFormat="1" applyFont="1" applyBorder="1" applyAlignment="1">
      <alignment horizontal="left" vertical="center" wrapText="1"/>
    </xf>
    <xf numFmtId="172" fontId="0" fillId="0" borderId="0" xfId="0" applyNumberFormat="1" applyFont="1" applyBorder="1" applyAlignment="1">
      <alignment vertical="center"/>
    </xf>
    <xf numFmtId="0" fontId="1" fillId="0" borderId="49" xfId="0" applyFont="1" applyBorder="1" applyAlignment="1">
      <alignment horizontal="left" vertical="center"/>
    </xf>
    <xf numFmtId="0" fontId="1" fillId="0" borderId="49" xfId="0" applyFont="1" applyBorder="1" applyAlignment="1">
      <alignment horizontal="left" vertical="center" wrapText="1"/>
    </xf>
    <xf numFmtId="172" fontId="33" fillId="0" borderId="49" xfId="63" applyNumberFormat="1" applyFont="1" applyBorder="1" applyAlignment="1">
      <alignment horizontal="center" vertical="center" wrapText="1"/>
    </xf>
    <xf numFmtId="0" fontId="0" fillId="0" borderId="49" xfId="0" applyFont="1" applyBorder="1" applyAlignment="1">
      <alignment vertical="center"/>
    </xf>
    <xf numFmtId="0" fontId="5" fillId="0" borderId="15" xfId="0" applyFont="1" applyBorder="1" applyAlignment="1">
      <alignment horizontal="justify" vertical="center"/>
    </xf>
    <xf numFmtId="0" fontId="0" fillId="0" borderId="15" xfId="0" applyFont="1" applyBorder="1" applyAlignment="1">
      <alignment vertical="center"/>
    </xf>
    <xf numFmtId="0" fontId="1" fillId="0" borderId="15" xfId="0" applyFont="1" applyBorder="1" applyAlignment="1" quotePrefix="1">
      <alignment horizontal="left" vertical="center"/>
    </xf>
    <xf numFmtId="172" fontId="1" fillId="12" borderId="15" xfId="63" applyNumberFormat="1" applyFont="1" applyFill="1" applyBorder="1" applyAlignment="1" quotePrefix="1">
      <alignment horizontal="right" vertical="center"/>
    </xf>
    <xf numFmtId="0" fontId="1" fillId="0" borderId="35" xfId="0" applyFont="1" applyBorder="1" applyAlignment="1" quotePrefix="1">
      <alignment horizontal="left" vertical="center"/>
    </xf>
    <xf numFmtId="172" fontId="1" fillId="0" borderId="35" xfId="63" applyNumberFormat="1" applyFont="1" applyBorder="1" applyAlignment="1" quotePrefix="1">
      <alignment horizontal="right" vertical="center"/>
    </xf>
    <xf numFmtId="172" fontId="1" fillId="0" borderId="35" xfId="63" applyNumberFormat="1" applyFont="1" applyBorder="1" applyAlignment="1">
      <alignment vertical="center"/>
    </xf>
    <xf numFmtId="0" fontId="1" fillId="0" borderId="35" xfId="0" applyFont="1" applyBorder="1" applyAlignment="1">
      <alignment vertical="center"/>
    </xf>
    <xf numFmtId="172" fontId="1" fillId="37" borderId="4" xfId="63" applyNumberFormat="1" applyFont="1" applyFill="1" applyBorder="1" applyAlignment="1">
      <alignment vertical="center" wrapText="1"/>
    </xf>
    <xf numFmtId="0" fontId="5" fillId="0" borderId="8" xfId="0" applyFont="1" applyBorder="1" applyAlignment="1">
      <alignment horizontal="center" vertical="center" wrapText="1"/>
    </xf>
    <xf numFmtId="172" fontId="5" fillId="37" borderId="8" xfId="63" applyNumberFormat="1" applyFont="1" applyFill="1" applyBorder="1" applyAlignment="1">
      <alignment horizontal="center" vertical="center" wrapText="1"/>
    </xf>
    <xf numFmtId="172" fontId="5" fillId="0" borderId="8" xfId="63" applyNumberFormat="1" applyFont="1" applyBorder="1" applyAlignment="1" quotePrefix="1">
      <alignment horizontal="center" vertical="center"/>
    </xf>
    <xf numFmtId="172" fontId="5" fillId="0" borderId="8" xfId="63" applyNumberFormat="1" applyFont="1" applyBorder="1" applyAlignment="1">
      <alignment horizontal="center" vertical="center"/>
    </xf>
    <xf numFmtId="0" fontId="5" fillId="0" borderId="8" xfId="0" applyFont="1" applyBorder="1" applyAlignment="1">
      <alignment horizontal="center" vertical="center"/>
    </xf>
    <xf numFmtId="0" fontId="1" fillId="0" borderId="27" xfId="0" applyFont="1" applyBorder="1" applyAlignment="1" quotePrefix="1">
      <alignment horizontal="left" vertical="center"/>
    </xf>
    <xf numFmtId="0" fontId="1" fillId="0" borderId="27" xfId="0" applyFont="1" applyBorder="1" applyAlignment="1">
      <alignment horizontal="left" vertical="center" wrapText="1"/>
    </xf>
    <xf numFmtId="172" fontId="0" fillId="0" borderId="27" xfId="63" applyNumberFormat="1" applyFont="1" applyBorder="1" applyAlignment="1">
      <alignment vertical="center"/>
    </xf>
    <xf numFmtId="0" fontId="0" fillId="0" borderId="27" xfId="0" applyFont="1" applyBorder="1" applyAlignment="1">
      <alignment vertical="center"/>
    </xf>
    <xf numFmtId="172" fontId="1" fillId="12" borderId="15" xfId="63" applyNumberFormat="1" applyFont="1" applyFill="1" applyBorder="1" applyAlignment="1">
      <alignment horizontal="left" vertical="center" wrapText="1"/>
    </xf>
    <xf numFmtId="172" fontId="1" fillId="37" borderId="15" xfId="63" applyNumberFormat="1" applyFont="1" applyFill="1" applyBorder="1" applyAlignment="1">
      <alignment horizontal="left" vertical="center" wrapText="1"/>
    </xf>
    <xf numFmtId="172" fontId="0" fillId="0" borderId="15" xfId="63" applyNumberFormat="1" applyFont="1" applyBorder="1" applyAlignment="1">
      <alignment horizontal="left" vertical="center"/>
    </xf>
    <xf numFmtId="0" fontId="1" fillId="0" borderId="27" xfId="0" applyFont="1" applyBorder="1" applyAlignment="1">
      <alignment horizontal="left" vertical="center"/>
    </xf>
    <xf numFmtId="172" fontId="1" fillId="37" borderId="27" xfId="63" applyNumberFormat="1" applyFont="1" applyFill="1" applyBorder="1" applyAlignment="1">
      <alignment horizontal="left" vertical="center" wrapText="1"/>
    </xf>
    <xf numFmtId="172" fontId="1" fillId="0" borderId="15" xfId="63" applyNumberFormat="1" applyFont="1" applyBorder="1" applyAlignment="1" quotePrefix="1">
      <alignment horizontal="right" vertical="center"/>
    </xf>
    <xf numFmtId="172" fontId="1" fillId="0" borderId="15" xfId="63" applyNumberFormat="1" applyFont="1" applyBorder="1" applyAlignment="1">
      <alignment horizontal="center" vertical="center"/>
    </xf>
    <xf numFmtId="172" fontId="21" fillId="0" borderId="15" xfId="63" applyNumberFormat="1" applyFont="1" applyFill="1" applyBorder="1" applyAlignment="1" quotePrefix="1">
      <alignment horizontal="right" vertical="center"/>
    </xf>
    <xf numFmtId="0" fontId="1" fillId="0" borderId="15" xfId="0" applyFont="1" applyFill="1" applyBorder="1" applyAlignment="1" quotePrefix="1">
      <alignment vertical="center" wrapText="1"/>
    </xf>
    <xf numFmtId="49" fontId="0" fillId="0" borderId="15" xfId="0" applyNumberFormat="1" applyFont="1" applyBorder="1" applyAlignment="1">
      <alignment horizontal="justify" vertical="center" wrapText="1"/>
    </xf>
    <xf numFmtId="0" fontId="1" fillId="0" borderId="35" xfId="0" applyFont="1" applyBorder="1" applyAlignment="1">
      <alignment horizontal="left" vertical="center"/>
    </xf>
    <xf numFmtId="0" fontId="0" fillId="0" borderId="27" xfId="0" applyFont="1" applyBorder="1" applyAlignment="1">
      <alignment horizontal="left" vertical="center" wrapText="1"/>
    </xf>
    <xf numFmtId="172" fontId="1" fillId="0" borderId="27" xfId="63" applyNumberFormat="1" applyFont="1" applyBorder="1" applyAlignment="1" quotePrefix="1">
      <alignment horizontal="right" vertical="center"/>
    </xf>
    <xf numFmtId="172" fontId="0" fillId="0" borderId="27" xfId="0" applyNumberFormat="1" applyFont="1" applyBorder="1" applyAlignment="1">
      <alignment vertical="center"/>
    </xf>
    <xf numFmtId="0" fontId="1" fillId="0" borderId="0" xfId="0" applyFont="1" applyBorder="1" applyAlignment="1" quotePrefix="1">
      <alignment horizontal="left" vertical="center"/>
    </xf>
    <xf numFmtId="172" fontId="0" fillId="0" borderId="0" xfId="63" applyNumberFormat="1" applyFont="1" applyBorder="1" applyAlignment="1" quotePrefix="1">
      <alignment horizontal="right" vertical="center"/>
    </xf>
    <xf numFmtId="3" fontId="0" fillId="0" borderId="15" xfId="63" applyNumberFormat="1" applyFont="1" applyBorder="1" applyAlignment="1" quotePrefix="1">
      <alignment horizontal="right" vertical="center"/>
    </xf>
    <xf numFmtId="172" fontId="0" fillId="0" borderId="35" xfId="63" applyNumberFormat="1" applyFont="1" applyBorder="1" applyAlignment="1" quotePrefix="1">
      <alignment horizontal="right" vertical="center"/>
    </xf>
    <xf numFmtId="172" fontId="1" fillId="0" borderId="15" xfId="63" applyNumberFormat="1" applyFont="1" applyBorder="1" applyAlignment="1">
      <alignment horizontal="right" vertical="center"/>
    </xf>
    <xf numFmtId="0" fontId="1" fillId="0" borderId="15" xfId="0" applyFont="1" applyBorder="1" applyAlignment="1">
      <alignment vertical="center"/>
    </xf>
    <xf numFmtId="172" fontId="0" fillId="0" borderId="15" xfId="63" applyNumberFormat="1" applyFont="1" applyFill="1" applyBorder="1" applyAlignment="1">
      <alignment horizontal="left" vertical="center"/>
    </xf>
    <xf numFmtId="0" fontId="0" fillId="0" borderId="27" xfId="0" applyFont="1" applyBorder="1" applyAlignment="1" quotePrefix="1">
      <alignment horizontal="left" vertical="center"/>
    </xf>
    <xf numFmtId="0" fontId="0" fillId="0" borderId="27" xfId="0" applyFont="1" applyBorder="1" applyAlignment="1">
      <alignment vertical="center"/>
    </xf>
    <xf numFmtId="172" fontId="1" fillId="0" borderId="15" xfId="0" applyNumberFormat="1" applyFont="1" applyBorder="1" applyAlignment="1">
      <alignment vertical="center"/>
    </xf>
    <xf numFmtId="0" fontId="36" fillId="0" borderId="0" xfId="123" applyFont="1" applyAlignment="1" quotePrefix="1">
      <alignment horizontal="left" vertical="center"/>
      <protection/>
    </xf>
    <xf numFmtId="0" fontId="0" fillId="0" borderId="0" xfId="123" applyFont="1" applyAlignment="1">
      <alignment horizontal="left" vertical="center"/>
      <protection/>
    </xf>
    <xf numFmtId="172" fontId="35" fillId="0" borderId="28" xfId="63" applyNumberFormat="1" applyFont="1" applyBorder="1" applyAlignment="1">
      <alignment horizontal="left" vertical="center" wrapText="1"/>
    </xf>
    <xf numFmtId="0" fontId="1" fillId="0" borderId="28" xfId="0" applyFont="1" applyBorder="1" applyAlignment="1">
      <alignment vertical="center"/>
    </xf>
    <xf numFmtId="172" fontId="1" fillId="0" borderId="28" xfId="0" applyNumberFormat="1" applyFont="1" applyBorder="1" applyAlignment="1">
      <alignment vertical="center"/>
    </xf>
    <xf numFmtId="0" fontId="36" fillId="0" borderId="31" xfId="123" applyFont="1" applyBorder="1" applyAlignment="1">
      <alignment horizontal="left" vertical="center" wrapText="1"/>
      <protection/>
    </xf>
    <xf numFmtId="0" fontId="0" fillId="0" borderId="31" xfId="0" applyFont="1" applyBorder="1" applyAlignment="1">
      <alignment vertical="center"/>
    </xf>
    <xf numFmtId="172" fontId="36" fillId="0" borderId="31" xfId="63" applyNumberFormat="1" applyFont="1" applyBorder="1" applyAlignment="1">
      <alignment horizontal="left" vertical="center" wrapText="1"/>
    </xf>
    <xf numFmtId="172" fontId="0" fillId="0" borderId="31" xfId="0" applyNumberFormat="1" applyFont="1" applyBorder="1" applyAlignment="1">
      <alignment vertical="center"/>
    </xf>
    <xf numFmtId="172" fontId="35" fillId="35" borderId="31" xfId="123" applyNumberFormat="1" applyFont="1" applyFill="1" applyBorder="1" applyAlignment="1">
      <alignment horizontal="left" vertical="center" wrapText="1"/>
      <protection/>
    </xf>
    <xf numFmtId="0" fontId="1" fillId="35" borderId="31" xfId="0" applyFont="1" applyFill="1" applyBorder="1" applyAlignment="1">
      <alignment vertical="center"/>
    </xf>
    <xf numFmtId="172" fontId="35" fillId="35" borderId="34" xfId="123" applyNumberFormat="1" applyFont="1" applyFill="1" applyBorder="1" applyAlignment="1">
      <alignment horizontal="left" vertical="center" wrapText="1"/>
      <protection/>
    </xf>
    <xf numFmtId="0" fontId="1" fillId="35" borderId="34" xfId="0" applyFont="1" applyFill="1" applyBorder="1" applyAlignment="1">
      <alignment vertical="center"/>
    </xf>
    <xf numFmtId="172" fontId="1" fillId="35" borderId="34" xfId="0" applyNumberFormat="1" applyFont="1" applyFill="1" applyBorder="1" applyAlignment="1">
      <alignment vertical="center"/>
    </xf>
    <xf numFmtId="0" fontId="36" fillId="0" borderId="0" xfId="123" applyFont="1" applyBorder="1" applyAlignment="1">
      <alignment horizontal="center" vertical="center" wrapText="1"/>
      <protection/>
    </xf>
    <xf numFmtId="172" fontId="48" fillId="0" borderId="0" xfId="63" applyNumberFormat="1" applyFont="1" applyBorder="1" applyAlignment="1">
      <alignment horizontal="left" vertical="center" wrapText="1"/>
    </xf>
    <xf numFmtId="0" fontId="36" fillId="0" borderId="0" xfId="123" applyFont="1" applyBorder="1" applyAlignment="1">
      <alignment horizontal="left" vertical="center" wrapText="1"/>
      <protection/>
    </xf>
    <xf numFmtId="172" fontId="36" fillId="0" borderId="28" xfId="63" applyNumberFormat="1" applyFont="1" applyBorder="1" applyAlignment="1">
      <alignment vertical="center" wrapText="1"/>
    </xf>
    <xf numFmtId="172" fontId="36" fillId="0" borderId="31" xfId="63" applyNumberFormat="1" applyFont="1" applyBorder="1" applyAlignment="1">
      <alignment vertical="center" wrapText="1"/>
    </xf>
    <xf numFmtId="172" fontId="36" fillId="0" borderId="34" xfId="63" applyNumberFormat="1" applyFont="1" applyBorder="1" applyAlignment="1">
      <alignment vertical="center" wrapText="1"/>
    </xf>
    <xf numFmtId="172" fontId="4" fillId="0" borderId="27" xfId="63" applyNumberFormat="1" applyFont="1" applyBorder="1" applyAlignment="1">
      <alignment vertical="center"/>
    </xf>
    <xf numFmtId="174" fontId="0" fillId="0" borderId="0" xfId="63" applyNumberFormat="1" applyFont="1" applyAlignment="1">
      <alignment vertical="center"/>
    </xf>
    <xf numFmtId="172" fontId="1" fillId="0" borderId="15" xfId="63" applyNumberFormat="1" applyFont="1" applyBorder="1" applyAlignment="1">
      <alignment horizontal="left" vertical="center"/>
    </xf>
    <xf numFmtId="172" fontId="4" fillId="0" borderId="15" xfId="63" applyNumberFormat="1" applyFont="1" applyBorder="1" applyAlignment="1">
      <alignment vertical="center"/>
    </xf>
    <xf numFmtId="172" fontId="26" fillId="0" borderId="15" xfId="63" applyNumberFormat="1" applyFont="1" applyFill="1" applyBorder="1" applyAlignment="1" quotePrefix="1">
      <alignment horizontal="right" vertical="center"/>
    </xf>
    <xf numFmtId="172" fontId="4" fillId="0" borderId="0" xfId="63" applyNumberFormat="1" applyFont="1" applyAlignment="1">
      <alignment vertical="center"/>
    </xf>
    <xf numFmtId="172" fontId="16" fillId="0" borderId="15" xfId="63" applyNumberFormat="1" applyFont="1" applyBorder="1" applyAlignment="1">
      <alignment horizontal="left" vertical="center"/>
    </xf>
    <xf numFmtId="174" fontId="0" fillId="0" borderId="0" xfId="63" applyNumberFormat="1" applyFont="1" applyAlignment="1">
      <alignment vertical="center"/>
    </xf>
    <xf numFmtId="172" fontId="1" fillId="0" borderId="15" xfId="63" applyNumberFormat="1" applyFont="1" applyBorder="1" applyAlignment="1">
      <alignment vertical="center" wrapText="1"/>
    </xf>
    <xf numFmtId="0" fontId="1" fillId="0" borderId="0" xfId="0" applyFont="1" applyBorder="1" applyAlignment="1">
      <alignment vertical="center"/>
    </xf>
    <xf numFmtId="172" fontId="1" fillId="0" borderId="0" xfId="0" applyNumberFormat="1" applyFont="1" applyBorder="1" applyAlignment="1">
      <alignment vertical="center"/>
    </xf>
    <xf numFmtId="172" fontId="29" fillId="0" borderId="0" xfId="63" applyNumberFormat="1" applyFont="1" applyBorder="1" applyAlignment="1">
      <alignment vertical="center"/>
    </xf>
    <xf numFmtId="172" fontId="0" fillId="0" borderId="0" xfId="63" applyNumberFormat="1" applyFont="1" applyBorder="1" applyAlignment="1">
      <alignment vertical="center" wrapText="1"/>
    </xf>
    <xf numFmtId="0" fontId="1" fillId="0" borderId="15" xfId="0" applyFont="1" applyBorder="1" applyAlignment="1" quotePrefix="1">
      <alignment vertical="center"/>
    </xf>
    <xf numFmtId="0" fontId="0" fillId="0" borderId="0" xfId="0" applyFont="1" applyBorder="1" applyAlignment="1">
      <alignment vertical="center"/>
    </xf>
    <xf numFmtId="172" fontId="0" fillId="0" borderId="0" xfId="0" applyNumberFormat="1" applyFont="1" applyBorder="1" applyAlignment="1">
      <alignment vertical="center"/>
    </xf>
    <xf numFmtId="172" fontId="0" fillId="0" borderId="0" xfId="0" applyNumberFormat="1" applyFont="1" applyAlignment="1">
      <alignment vertical="center"/>
    </xf>
    <xf numFmtId="172" fontId="0" fillId="0" borderId="15" xfId="63" applyNumberFormat="1" applyFont="1" applyBorder="1" applyAlignment="1">
      <alignment vertical="center" wrapText="1"/>
    </xf>
    <xf numFmtId="43" fontId="1" fillId="0" borderId="15" xfId="0" applyNumberFormat="1" applyFont="1" applyBorder="1" applyAlignment="1">
      <alignment vertical="center"/>
    </xf>
    <xf numFmtId="172" fontId="1" fillId="0" borderId="15" xfId="63" applyNumberFormat="1" applyFont="1" applyFill="1" applyBorder="1" applyAlignment="1">
      <alignment horizontal="left" vertical="center"/>
    </xf>
    <xf numFmtId="172" fontId="0" fillId="0" borderId="15" xfId="63" applyNumberFormat="1" applyFont="1" applyFill="1" applyBorder="1" applyAlignment="1">
      <alignment horizontal="right" vertical="center"/>
    </xf>
    <xf numFmtId="172" fontId="5" fillId="0" borderId="15" xfId="63" applyNumberFormat="1" applyFont="1" applyFill="1" applyBorder="1" applyAlignment="1">
      <alignment horizontal="left" vertical="center"/>
    </xf>
    <xf numFmtId="181" fontId="0" fillId="0" borderId="0" xfId="126" applyNumberFormat="1" applyFont="1" applyBorder="1" applyAlignment="1" quotePrefix="1">
      <alignment horizontal="left" vertical="center"/>
    </xf>
    <xf numFmtId="172" fontId="0" fillId="0" borderId="34" xfId="0" applyNumberFormat="1" applyFont="1" applyBorder="1" applyAlignment="1">
      <alignment vertical="center" wrapText="1"/>
    </xf>
    <xf numFmtId="0" fontId="5" fillId="0" borderId="44" xfId="0" applyFont="1" applyBorder="1" applyAlignment="1">
      <alignment horizontal="center" vertical="center" wrapText="1"/>
    </xf>
    <xf numFmtId="172" fontId="33" fillId="0" borderId="8" xfId="63" applyNumberFormat="1" applyFont="1" applyBorder="1" applyAlignment="1">
      <alignment horizontal="center" vertical="center" wrapText="1"/>
    </xf>
    <xf numFmtId="172" fontId="1" fillId="0" borderId="27" xfId="63" applyNumberFormat="1" applyFont="1" applyBorder="1" applyAlignment="1">
      <alignment horizontal="left" vertical="center"/>
    </xf>
    <xf numFmtId="172" fontId="13" fillId="0" borderId="15" xfId="63" applyNumberFormat="1" applyFont="1" applyFill="1" applyBorder="1" applyAlignment="1">
      <alignment horizontal="center" vertical="center"/>
    </xf>
    <xf numFmtId="172" fontId="1" fillId="0" borderId="15" xfId="63" applyNumberFormat="1" applyFont="1" applyFill="1" applyBorder="1" applyAlignment="1">
      <alignment horizontal="center" vertical="center"/>
    </xf>
    <xf numFmtId="0" fontId="0"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35" xfId="0" applyFont="1" applyBorder="1" applyAlignment="1">
      <alignment horizontal="left" vertical="center" wrapText="1"/>
    </xf>
    <xf numFmtId="172" fontId="4" fillId="0" borderId="31" xfId="63" applyNumberFormat="1" applyFont="1" applyFill="1" applyBorder="1" applyAlignment="1" quotePrefix="1">
      <alignment vertical="center"/>
    </xf>
    <xf numFmtId="172" fontId="38" fillId="12" borderId="15" xfId="63" applyNumberFormat="1" applyFont="1" applyFill="1" applyBorder="1" applyAlignment="1">
      <alignment horizontal="center" vertical="center" wrapText="1"/>
    </xf>
    <xf numFmtId="172" fontId="33" fillId="0" borderId="15" xfId="63" applyNumberFormat="1" applyFont="1" applyBorder="1" applyAlignment="1">
      <alignment horizontal="center" vertical="center" wrapText="1"/>
    </xf>
    <xf numFmtId="0" fontId="0" fillId="0" borderId="35" xfId="0" applyFont="1" applyBorder="1" applyAlignment="1" quotePrefix="1">
      <alignment vertical="center"/>
    </xf>
    <xf numFmtId="0" fontId="0" fillId="0" borderId="24" xfId="0" applyFont="1" applyBorder="1" applyAlignment="1" quotePrefix="1">
      <alignment vertical="center"/>
    </xf>
    <xf numFmtId="172" fontId="0" fillId="0" borderId="25" xfId="63" applyNumberFormat="1" applyFont="1" applyBorder="1" applyAlignment="1" quotePrefix="1">
      <alignment horizontal="right" vertical="center"/>
    </xf>
    <xf numFmtId="172" fontId="0" fillId="0" borderId="25" xfId="63" applyNumberFormat="1" applyFont="1" applyBorder="1" applyAlignment="1">
      <alignment vertical="center"/>
    </xf>
    <xf numFmtId="0" fontId="0" fillId="0" borderId="25" xfId="0" applyFont="1" applyBorder="1" applyAlignment="1">
      <alignment vertical="center"/>
    </xf>
    <xf numFmtId="172" fontId="0" fillId="0" borderId="25" xfId="63" applyNumberFormat="1" applyFont="1" applyBorder="1" applyAlignment="1">
      <alignment vertical="center"/>
    </xf>
    <xf numFmtId="172" fontId="0" fillId="37" borderId="15" xfId="63" applyNumberFormat="1" applyFont="1" applyFill="1" applyBorder="1" applyAlignment="1">
      <alignment horizontal="left" vertical="center" wrapText="1"/>
    </xf>
    <xf numFmtId="172" fontId="0" fillId="37" borderId="0" xfId="63" applyNumberFormat="1" applyFont="1" applyFill="1" applyBorder="1" applyAlignment="1">
      <alignment horizontal="left" vertical="center" wrapText="1"/>
    </xf>
    <xf numFmtId="172" fontId="1" fillId="0" borderId="27" xfId="0" applyNumberFormat="1" applyFont="1" applyFill="1" applyBorder="1" applyAlignment="1">
      <alignment horizontal="left" vertical="center"/>
    </xf>
    <xf numFmtId="0" fontId="4" fillId="0" borderId="23" xfId="0" applyFont="1" applyBorder="1" applyAlignment="1" quotePrefix="1">
      <alignment horizontal="left" vertical="center"/>
    </xf>
    <xf numFmtId="0" fontId="4" fillId="0" borderId="21" xfId="0" applyFont="1" applyBorder="1" applyAlignment="1" quotePrefix="1">
      <alignment horizontal="left" vertical="center"/>
    </xf>
    <xf numFmtId="0" fontId="4" fillId="18" borderId="21" xfId="0" applyFont="1" applyFill="1" applyBorder="1" applyAlignment="1" quotePrefix="1">
      <alignment horizontal="left" vertical="center"/>
    </xf>
    <xf numFmtId="172" fontId="41" fillId="18" borderId="50" xfId="0" applyNumberFormat="1" applyFont="1" applyFill="1" applyBorder="1" applyAlignment="1">
      <alignment horizontal="left" vertical="center" wrapText="1"/>
    </xf>
    <xf numFmtId="172" fontId="42" fillId="18" borderId="50" xfId="0" applyNumberFormat="1" applyFont="1" applyFill="1" applyBorder="1" applyAlignment="1">
      <alignment horizontal="left" vertical="center" wrapText="1"/>
    </xf>
    <xf numFmtId="172" fontId="41" fillId="18" borderId="50" xfId="63" applyNumberFormat="1" applyFont="1" applyFill="1" applyBorder="1" applyAlignment="1">
      <alignment vertical="center"/>
    </xf>
    <xf numFmtId="0" fontId="41" fillId="18" borderId="50" xfId="0" applyFont="1" applyFill="1" applyBorder="1" applyAlignment="1">
      <alignment vertical="center"/>
    </xf>
    <xf numFmtId="172" fontId="42" fillId="18" borderId="51" xfId="0" applyNumberFormat="1" applyFont="1" applyFill="1" applyBorder="1" applyAlignment="1">
      <alignment vertical="center"/>
    </xf>
    <xf numFmtId="0" fontId="4" fillId="18" borderId="52" xfId="0" applyFont="1" applyFill="1" applyBorder="1" applyAlignment="1" quotePrefix="1">
      <alignment horizontal="left" vertical="center"/>
    </xf>
    <xf numFmtId="172" fontId="41" fillId="18" borderId="46" xfId="0" applyNumberFormat="1" applyFont="1" applyFill="1" applyBorder="1" applyAlignment="1">
      <alignment horizontal="left" vertical="center" wrapText="1"/>
    </xf>
    <xf numFmtId="172" fontId="42" fillId="18" borderId="46" xfId="0" applyNumberFormat="1" applyFont="1" applyFill="1" applyBorder="1" applyAlignment="1">
      <alignment horizontal="left" vertical="center" wrapText="1"/>
    </xf>
    <xf numFmtId="172" fontId="41" fillId="18" borderId="53" xfId="63" applyNumberFormat="1" applyFont="1" applyFill="1" applyBorder="1" applyAlignment="1">
      <alignment vertical="center"/>
    </xf>
    <xf numFmtId="0" fontId="41" fillId="18" borderId="53" xfId="0" applyFont="1" applyFill="1" applyBorder="1" applyAlignment="1">
      <alignment vertical="center"/>
    </xf>
    <xf numFmtId="0" fontId="41" fillId="18" borderId="47" xfId="0" applyFont="1" applyFill="1" applyBorder="1" applyAlignment="1">
      <alignment vertical="center"/>
    </xf>
    <xf numFmtId="0" fontId="16" fillId="0" borderId="44" xfId="0" applyFont="1" applyBorder="1" applyAlignment="1" quotePrefix="1">
      <alignment horizontal="left" vertical="center"/>
    </xf>
    <xf numFmtId="172" fontId="16" fillId="0" borderId="45" xfId="0" applyNumberFormat="1" applyFont="1" applyBorder="1" applyAlignment="1">
      <alignment horizontal="left" vertical="center" wrapText="1"/>
    </xf>
    <xf numFmtId="172" fontId="28" fillId="0" borderId="45" xfId="0" applyNumberFormat="1" applyFont="1" applyFill="1" applyBorder="1" applyAlignment="1">
      <alignment horizontal="left" vertical="center" wrapText="1"/>
    </xf>
    <xf numFmtId="172" fontId="16" fillId="0" borderId="45" xfId="63" applyNumberFormat="1" applyFont="1" applyBorder="1" applyAlignment="1">
      <alignment vertical="center"/>
    </xf>
    <xf numFmtId="0" fontId="16" fillId="0" borderId="45" xfId="0" applyFont="1" applyBorder="1" applyAlignment="1">
      <alignment vertical="center"/>
    </xf>
    <xf numFmtId="172" fontId="16" fillId="0" borderId="54" xfId="0" applyNumberFormat="1" applyFont="1" applyBorder="1" applyAlignment="1">
      <alignment vertical="center"/>
    </xf>
    <xf numFmtId="172" fontId="4" fillId="0" borderId="50" xfId="0" applyNumberFormat="1" applyFont="1" applyBorder="1" applyAlignment="1">
      <alignment horizontal="left" vertical="center" wrapText="1"/>
    </xf>
    <xf numFmtId="172" fontId="4" fillId="0" borderId="50" xfId="63" applyNumberFormat="1" applyFont="1" applyBorder="1" applyAlignment="1">
      <alignment vertical="center"/>
    </xf>
    <xf numFmtId="0" fontId="4" fillId="0" borderId="50" xfId="0" applyFont="1" applyBorder="1" applyAlignment="1">
      <alignment vertical="center"/>
    </xf>
    <xf numFmtId="172" fontId="16" fillId="0" borderId="51" xfId="0" applyNumberFormat="1" applyFont="1" applyBorder="1" applyAlignment="1">
      <alignment vertical="center"/>
    </xf>
    <xf numFmtId="172" fontId="4" fillId="0" borderId="48" xfId="63" applyNumberFormat="1" applyFont="1" applyBorder="1" applyAlignment="1">
      <alignment vertical="center"/>
    </xf>
    <xf numFmtId="0" fontId="4" fillId="0" borderId="48" xfId="0" applyFont="1" applyBorder="1" applyAlignment="1">
      <alignment vertical="center"/>
    </xf>
    <xf numFmtId="172" fontId="16" fillId="0" borderId="55" xfId="0" applyNumberFormat="1" applyFont="1" applyBorder="1" applyAlignment="1">
      <alignment vertical="center"/>
    </xf>
    <xf numFmtId="172" fontId="4" fillId="0" borderId="56" xfId="0" applyNumberFormat="1" applyFont="1" applyBorder="1" applyAlignment="1">
      <alignment horizontal="left" vertical="center" wrapText="1"/>
    </xf>
    <xf numFmtId="172" fontId="4" fillId="0" borderId="56" xfId="63" applyNumberFormat="1" applyFont="1" applyBorder="1" applyAlignment="1">
      <alignment vertical="center"/>
    </xf>
    <xf numFmtId="0" fontId="4" fillId="0" borderId="56" xfId="0" applyFont="1" applyBorder="1" applyAlignment="1">
      <alignment vertical="center"/>
    </xf>
    <xf numFmtId="172" fontId="16" fillId="0" borderId="57" xfId="0" applyNumberFormat="1" applyFont="1" applyBorder="1" applyAlignment="1">
      <alignment vertical="center"/>
    </xf>
    <xf numFmtId="0" fontId="16" fillId="0" borderId="29" xfId="0" applyFont="1" applyBorder="1" applyAlignment="1" quotePrefix="1">
      <alignment horizontal="left" vertical="center"/>
    </xf>
    <xf numFmtId="172" fontId="16" fillId="0" borderId="48" xfId="0" applyNumberFormat="1" applyFont="1" applyBorder="1" applyAlignment="1">
      <alignment horizontal="left" vertical="center" wrapText="1"/>
    </xf>
    <xf numFmtId="172" fontId="16" fillId="0" borderId="48" xfId="63" applyNumberFormat="1" applyFont="1" applyBorder="1" applyAlignment="1">
      <alignment vertical="center"/>
    </xf>
    <xf numFmtId="0" fontId="16" fillId="0" borderId="48" xfId="0" applyFont="1" applyBorder="1" applyAlignment="1">
      <alignment vertical="center"/>
    </xf>
    <xf numFmtId="0" fontId="16" fillId="18" borderId="29" xfId="0" applyFont="1" applyFill="1" applyBorder="1" applyAlignment="1" quotePrefix="1">
      <alignment horizontal="left" vertical="center"/>
    </xf>
    <xf numFmtId="172" fontId="16" fillId="18" borderId="48" xfId="0" applyNumberFormat="1" applyFont="1" applyFill="1" applyBorder="1" applyAlignment="1">
      <alignment horizontal="left" vertical="center" wrapText="1"/>
    </xf>
    <xf numFmtId="172" fontId="16" fillId="18" borderId="55" xfId="0" applyNumberFormat="1" applyFont="1" applyFill="1" applyBorder="1" applyAlignment="1">
      <alignment horizontal="left" vertical="center" wrapText="1"/>
    </xf>
    <xf numFmtId="0" fontId="16" fillId="18" borderId="58" xfId="0" applyFont="1" applyFill="1" applyBorder="1" applyAlignment="1" quotePrefix="1">
      <alignment horizontal="left" vertical="center"/>
    </xf>
    <xf numFmtId="172" fontId="16" fillId="18" borderId="59" xfId="0" applyNumberFormat="1" applyFont="1" applyFill="1" applyBorder="1" applyAlignment="1">
      <alignment horizontal="left" vertical="center" wrapText="1"/>
    </xf>
    <xf numFmtId="172" fontId="16" fillId="18" borderId="60" xfId="0" applyNumberFormat="1" applyFont="1" applyFill="1" applyBorder="1" applyAlignment="1">
      <alignment horizontal="left" vertical="center" wrapText="1"/>
    </xf>
    <xf numFmtId="0" fontId="1" fillId="36" borderId="37" xfId="0" applyFont="1" applyFill="1" applyBorder="1" applyAlignment="1" quotePrefix="1">
      <alignment horizontal="left" vertical="center"/>
    </xf>
    <xf numFmtId="172" fontId="5" fillId="0" borderId="15" xfId="63" applyNumberFormat="1" applyFont="1" applyBorder="1" applyAlignment="1">
      <alignment horizontal="right" vertical="center"/>
    </xf>
    <xf numFmtId="0" fontId="132" fillId="0" borderId="0" xfId="0" applyNumberFormat="1" applyFont="1" applyAlignment="1">
      <alignment/>
    </xf>
    <xf numFmtId="0" fontId="133" fillId="0" borderId="0" xfId="0" applyFont="1" applyAlignment="1">
      <alignment/>
    </xf>
    <xf numFmtId="0" fontId="133" fillId="0" borderId="0" xfId="0" applyFont="1" applyAlignment="1">
      <alignment horizontal="center"/>
    </xf>
    <xf numFmtId="0" fontId="134" fillId="0" borderId="0" xfId="0" applyNumberFormat="1" applyFont="1" applyAlignment="1">
      <alignment/>
    </xf>
    <xf numFmtId="0" fontId="134" fillId="0" borderId="0" xfId="0" applyFont="1" applyAlignment="1">
      <alignment/>
    </xf>
    <xf numFmtId="0" fontId="134" fillId="0" borderId="0" xfId="0" applyFont="1" applyAlignment="1">
      <alignment horizontal="center"/>
    </xf>
    <xf numFmtId="0" fontId="134" fillId="0" borderId="61" xfId="0" applyNumberFormat="1" applyFont="1" applyBorder="1" applyAlignment="1">
      <alignment/>
    </xf>
    <xf numFmtId="0" fontId="134" fillId="0" borderId="61" xfId="0" applyFont="1" applyBorder="1" applyAlignment="1">
      <alignment/>
    </xf>
    <xf numFmtId="0" fontId="134" fillId="0" borderId="61" xfId="0" applyFont="1" applyBorder="1" applyAlignment="1">
      <alignment horizontal="center"/>
    </xf>
    <xf numFmtId="0" fontId="135" fillId="0" borderId="0" xfId="0" applyFont="1" applyAlignment="1">
      <alignment horizontal="centerContinuous"/>
    </xf>
    <xf numFmtId="0" fontId="133" fillId="0" borderId="0" xfId="0" applyFont="1" applyAlignment="1">
      <alignment horizontal="centerContinuous"/>
    </xf>
    <xf numFmtId="0" fontId="136" fillId="0" borderId="0" xfId="0" applyFont="1" applyAlignment="1">
      <alignment horizontal="centerContinuous"/>
    </xf>
    <xf numFmtId="0" fontId="136" fillId="0" borderId="0" xfId="0" applyFont="1" applyAlignment="1">
      <alignment/>
    </xf>
    <xf numFmtId="0" fontId="134" fillId="0" borderId="0" xfId="0" applyFont="1" applyAlignment="1">
      <alignment horizontal="right"/>
    </xf>
    <xf numFmtId="0" fontId="137" fillId="0" borderId="0" xfId="0" applyFont="1" applyAlignment="1">
      <alignment horizontal="centerContinuous"/>
    </xf>
    <xf numFmtId="0" fontId="137" fillId="0" borderId="0" xfId="0" applyFont="1" applyAlignment="1">
      <alignment horizontal="center" wrapText="1"/>
    </xf>
    <xf numFmtId="0" fontId="137" fillId="0" borderId="0" xfId="0" applyFont="1" applyAlignment="1">
      <alignment/>
    </xf>
    <xf numFmtId="0" fontId="134" fillId="0" borderId="0" xfId="0" applyFont="1" applyAlignment="1">
      <alignment horizontal="right" wrapText="1"/>
    </xf>
    <xf numFmtId="0" fontId="137" fillId="0" borderId="0" xfId="0" applyFont="1" applyAlignment="1">
      <alignment horizontal="center"/>
    </xf>
    <xf numFmtId="41" fontId="137" fillId="0" borderId="0" xfId="0" applyNumberFormat="1" applyFont="1" applyAlignment="1">
      <alignment horizontal="right" wrapText="1"/>
    </xf>
    <xf numFmtId="41" fontId="137" fillId="0" borderId="0" xfId="0" applyNumberFormat="1" applyFont="1" applyAlignment="1">
      <alignment/>
    </xf>
    <xf numFmtId="41" fontId="134" fillId="0" borderId="0" xfId="0" applyNumberFormat="1" applyFont="1" applyAlignment="1">
      <alignment horizontal="right" wrapText="1"/>
    </xf>
    <xf numFmtId="41" fontId="134" fillId="0" borderId="0" xfId="0" applyNumberFormat="1" applyFont="1" applyAlignment="1">
      <alignment/>
    </xf>
    <xf numFmtId="49" fontId="51" fillId="0" borderId="0" xfId="0" applyNumberFormat="1" applyFont="1" applyBorder="1" applyAlignment="1">
      <alignment/>
    </xf>
    <xf numFmtId="49" fontId="50" fillId="0" borderId="0" xfId="0" applyNumberFormat="1" applyFont="1" applyBorder="1" applyAlignment="1" quotePrefix="1">
      <alignment/>
    </xf>
    <xf numFmtId="49" fontId="50" fillId="0" borderId="0" xfId="0" applyNumberFormat="1" applyFont="1" applyBorder="1" applyAlignment="1">
      <alignment/>
    </xf>
    <xf numFmtId="49" fontId="50" fillId="0" borderId="0" xfId="0" applyNumberFormat="1" applyFont="1" applyBorder="1" applyAlignment="1">
      <alignment horizontal="center"/>
    </xf>
    <xf numFmtId="49" fontId="51" fillId="0" borderId="0" xfId="0" applyNumberFormat="1" applyFont="1" applyBorder="1" applyAlignment="1">
      <alignment horizontal="center"/>
    </xf>
    <xf numFmtId="49" fontId="50" fillId="0" borderId="0" xfId="0" applyNumberFormat="1" applyFont="1" applyFill="1" applyBorder="1" applyAlignment="1" quotePrefix="1">
      <alignment/>
    </xf>
    <xf numFmtId="49" fontId="50" fillId="0" borderId="0" xfId="0" applyNumberFormat="1" applyFont="1" applyFill="1" applyBorder="1" applyAlignment="1">
      <alignment/>
    </xf>
    <xf numFmtId="0" fontId="50" fillId="0" borderId="0" xfId="0" applyNumberFormat="1" applyFont="1" applyFill="1" applyBorder="1" applyAlignment="1">
      <alignment/>
    </xf>
    <xf numFmtId="49" fontId="50" fillId="0" borderId="0" xfId="0" applyNumberFormat="1" applyFont="1" applyFill="1" applyBorder="1" applyAlignment="1">
      <alignment horizontal="right" wrapText="1"/>
    </xf>
    <xf numFmtId="49" fontId="50" fillId="0" borderId="0" xfId="0" applyNumberFormat="1" applyFont="1" applyFill="1" applyAlignment="1">
      <alignment/>
    </xf>
    <xf numFmtId="0" fontId="51" fillId="0" borderId="36" xfId="0" applyNumberFormat="1" applyFont="1" applyFill="1" applyBorder="1" applyAlignment="1">
      <alignment/>
    </xf>
    <xf numFmtId="49" fontId="50" fillId="0" borderId="36" xfId="0" applyNumberFormat="1" applyFont="1" applyFill="1" applyBorder="1" applyAlignment="1">
      <alignment/>
    </xf>
    <xf numFmtId="49" fontId="50" fillId="0" borderId="36" xfId="0" applyNumberFormat="1" applyFont="1" applyFill="1" applyBorder="1" applyAlignment="1">
      <alignment horizontal="center"/>
    </xf>
    <xf numFmtId="41" fontId="50" fillId="0" borderId="36" xfId="0" applyNumberFormat="1" applyFont="1" applyFill="1" applyBorder="1" applyAlignment="1">
      <alignment horizontal="right" wrapText="1"/>
    </xf>
    <xf numFmtId="41" fontId="50" fillId="0" borderId="36" xfId="0" applyNumberFormat="1" applyFont="1" applyFill="1" applyBorder="1" applyAlignment="1">
      <alignment/>
    </xf>
    <xf numFmtId="0" fontId="50" fillId="0" borderId="0" xfId="0" applyFont="1" applyFill="1" applyAlignment="1">
      <alignment/>
    </xf>
    <xf numFmtId="41" fontId="137" fillId="0" borderId="37" xfId="0" applyNumberFormat="1" applyFont="1" applyBorder="1" applyAlignment="1">
      <alignment horizontal="right" wrapText="1"/>
    </xf>
    <xf numFmtId="41" fontId="137" fillId="0" borderId="0" xfId="0" applyNumberFormat="1" applyFont="1" applyAlignment="1">
      <alignment horizontal="right"/>
    </xf>
    <xf numFmtId="49" fontId="51" fillId="0" borderId="0" xfId="0" applyNumberFormat="1" applyFont="1" applyFill="1" applyBorder="1" applyAlignment="1">
      <alignment/>
    </xf>
    <xf numFmtId="49" fontId="57" fillId="0" borderId="0" xfId="0" applyNumberFormat="1" applyFont="1" applyFill="1" applyBorder="1" applyAlignment="1">
      <alignment/>
    </xf>
    <xf numFmtId="0" fontId="138" fillId="0" borderId="0" xfId="0" applyFont="1" applyAlignment="1">
      <alignment/>
    </xf>
    <xf numFmtId="0" fontId="138" fillId="0" borderId="0" xfId="0" applyFont="1" applyAlignment="1">
      <alignment horizontal="center"/>
    </xf>
    <xf numFmtId="49" fontId="57" fillId="0" borderId="0" xfId="0" applyNumberFormat="1" applyFont="1" applyBorder="1" applyAlignment="1">
      <alignment horizontal="center"/>
    </xf>
    <xf numFmtId="41" fontId="138" fillId="0" borderId="0" xfId="0" applyNumberFormat="1" applyFont="1" applyAlignment="1">
      <alignment horizontal="right" wrapText="1"/>
    </xf>
    <xf numFmtId="41" fontId="138" fillId="0" borderId="0" xfId="0" applyNumberFormat="1" applyFont="1" applyAlignment="1">
      <alignment/>
    </xf>
    <xf numFmtId="41" fontId="137" fillId="0" borderId="38" xfId="0" applyNumberFormat="1" applyFont="1" applyBorder="1" applyAlignment="1">
      <alignment horizontal="right" wrapText="1"/>
    </xf>
    <xf numFmtId="49" fontId="50" fillId="0" borderId="0" xfId="122" applyNumberFormat="1" applyFont="1" applyFill="1" applyBorder="1" applyAlignment="1" quotePrefix="1">
      <alignment/>
      <protection/>
    </xf>
    <xf numFmtId="49" fontId="50" fillId="0" borderId="0" xfId="122" applyNumberFormat="1" applyFont="1" applyFill="1" applyBorder="1" applyAlignment="1">
      <alignment/>
      <protection/>
    </xf>
    <xf numFmtId="49" fontId="57" fillId="0" borderId="0" xfId="0" applyNumberFormat="1" applyFont="1" applyFill="1" applyBorder="1" applyAlignment="1" quotePrefix="1">
      <alignment/>
    </xf>
    <xf numFmtId="41" fontId="139" fillId="0" borderId="0" xfId="0" applyNumberFormat="1" applyFont="1" applyAlignment="1">
      <alignment horizontal="right"/>
    </xf>
    <xf numFmtId="0" fontId="134" fillId="0" borderId="0" xfId="0" applyNumberFormat="1" applyFont="1" applyAlignment="1">
      <alignment horizontal="left"/>
    </xf>
    <xf numFmtId="49" fontId="58" fillId="0" borderId="0" xfId="0" applyNumberFormat="1" applyFont="1" applyFill="1" applyAlignment="1">
      <alignment/>
    </xf>
    <xf numFmtId="0" fontId="58" fillId="0" borderId="0" xfId="0" applyNumberFormat="1" applyFont="1" applyFill="1" applyAlignment="1">
      <alignment/>
    </xf>
    <xf numFmtId="49" fontId="51" fillId="0" borderId="0" xfId="0" applyNumberFormat="1" applyFont="1" applyFill="1" applyAlignment="1">
      <alignment/>
    </xf>
    <xf numFmtId="0" fontId="51" fillId="0" borderId="0" xfId="0" applyNumberFormat="1" applyFont="1" applyFill="1" applyAlignment="1">
      <alignment/>
    </xf>
    <xf numFmtId="0" fontId="137" fillId="0" borderId="0" xfId="0" applyFont="1" applyAlignment="1">
      <alignment horizontal="center" vertical="center" wrapText="1"/>
    </xf>
    <xf numFmtId="0" fontId="133" fillId="0" borderId="0" xfId="0" applyFont="1" applyAlignment="1">
      <alignment vertical="center"/>
    </xf>
    <xf numFmtId="0" fontId="137" fillId="0" borderId="0" xfId="0" applyFont="1" applyAlignment="1">
      <alignment horizontal="center" vertical="center"/>
    </xf>
    <xf numFmtId="0" fontId="137" fillId="0" borderId="37" xfId="0" applyFont="1" applyBorder="1" applyAlignment="1">
      <alignment horizontal="center" vertical="center" wrapText="1"/>
    </xf>
    <xf numFmtId="0" fontId="133" fillId="0" borderId="0" xfId="0" applyFont="1" applyAlignment="1">
      <alignment horizontal="center" vertical="center"/>
    </xf>
    <xf numFmtId="0" fontId="137" fillId="0" borderId="0" xfId="0" applyFont="1" applyAlignment="1">
      <alignment vertical="center" wrapText="1"/>
    </xf>
    <xf numFmtId="41" fontId="137" fillId="0" borderId="37" xfId="0" applyNumberFormat="1" applyFont="1" applyBorder="1" applyAlignment="1">
      <alignment vertical="center" wrapText="1"/>
    </xf>
    <xf numFmtId="41" fontId="137" fillId="0" borderId="0" xfId="0" applyNumberFormat="1" applyFont="1" applyAlignment="1">
      <alignment vertical="center"/>
    </xf>
    <xf numFmtId="41" fontId="137" fillId="0" borderId="37" xfId="0" applyNumberFormat="1" applyFont="1" applyBorder="1" applyAlignment="1">
      <alignment horizontal="center" vertical="center" wrapText="1"/>
    </xf>
    <xf numFmtId="41" fontId="137" fillId="0" borderId="0" xfId="0" applyNumberFormat="1" applyFont="1" applyAlignment="1">
      <alignment horizontal="center" vertical="center"/>
    </xf>
    <xf numFmtId="41" fontId="137" fillId="0" borderId="0" xfId="0" applyNumberFormat="1" applyFont="1" applyBorder="1" applyAlignment="1">
      <alignment horizontal="right" wrapText="1"/>
    </xf>
    <xf numFmtId="0" fontId="140" fillId="0" borderId="0" xfId="0" applyFont="1" applyFill="1" applyAlignment="1">
      <alignment/>
    </xf>
    <xf numFmtId="0" fontId="141" fillId="0" borderId="0" xfId="0" applyFont="1" applyFill="1" applyAlignment="1">
      <alignment/>
    </xf>
    <xf numFmtId="0" fontId="140" fillId="0" borderId="0" xfId="0" applyFont="1" applyFill="1" applyAlignment="1">
      <alignment horizontal="center" vertical="center"/>
    </xf>
    <xf numFmtId="41" fontId="140" fillId="0" borderId="0" xfId="0" applyNumberFormat="1" applyFont="1" applyFill="1" applyAlignment="1">
      <alignment/>
    </xf>
    <xf numFmtId="49" fontId="142" fillId="0" borderId="0" xfId="0" applyNumberFormat="1" applyFont="1" applyFill="1" applyAlignment="1">
      <alignment/>
    </xf>
    <xf numFmtId="0" fontId="142" fillId="0" borderId="0" xfId="0" applyFont="1" applyFill="1" applyAlignment="1">
      <alignment/>
    </xf>
    <xf numFmtId="41" fontId="140" fillId="0" borderId="0" xfId="0" applyNumberFormat="1" applyFont="1" applyFill="1" applyAlignment="1">
      <alignment horizontal="right"/>
    </xf>
    <xf numFmtId="3" fontId="84" fillId="0" borderId="0" xfId="0" applyNumberFormat="1" applyFont="1" applyAlignment="1">
      <alignment vertical="center"/>
    </xf>
    <xf numFmtId="172" fontId="33" fillId="0" borderId="62" xfId="63" applyNumberFormat="1" applyFont="1" applyBorder="1" applyAlignment="1">
      <alignment horizontal="center" vertical="center" wrapText="1"/>
    </xf>
    <xf numFmtId="0" fontId="137" fillId="0" borderId="0" xfId="0" applyFont="1" applyAlignment="1">
      <alignment horizontal="center" vertical="center"/>
    </xf>
    <xf numFmtId="0" fontId="1" fillId="0" borderId="0" xfId="0" applyFont="1" applyAlignment="1">
      <alignment horizontal="center"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0" fillId="0" borderId="49" xfId="0" applyFont="1" applyBorder="1" applyAlignment="1">
      <alignment horizontal="center" vertical="center" wrapText="1"/>
    </xf>
    <xf numFmtId="0" fontId="0" fillId="0" borderId="0" xfId="0" applyFont="1" applyAlignment="1">
      <alignment horizontal="center" vertical="center" wrapText="1"/>
    </xf>
    <xf numFmtId="0" fontId="16" fillId="0" borderId="15" xfId="0" applyFont="1" applyBorder="1" applyAlignment="1">
      <alignment vertical="center" wrapText="1"/>
    </xf>
    <xf numFmtId="0" fontId="16" fillId="0" borderId="30" xfId="0" applyFont="1" applyBorder="1" applyAlignment="1">
      <alignment vertical="center" wrapText="1"/>
    </xf>
    <xf numFmtId="0" fontId="15" fillId="0" borderId="15" xfId="0" applyFont="1" applyBorder="1" applyAlignment="1">
      <alignment horizontal="left" vertical="center" wrapText="1"/>
    </xf>
    <xf numFmtId="0" fontId="15" fillId="0" borderId="30" xfId="0" applyFont="1" applyBorder="1" applyAlignment="1">
      <alignment horizontal="left" vertical="center" wrapText="1"/>
    </xf>
    <xf numFmtId="0" fontId="4" fillId="0" borderId="15" xfId="0" applyFont="1" applyBorder="1" applyAlignment="1">
      <alignment vertical="center" wrapText="1"/>
    </xf>
    <xf numFmtId="0" fontId="4" fillId="0" borderId="30" xfId="0" applyFont="1" applyBorder="1" applyAlignment="1">
      <alignment vertical="center" wrapText="1"/>
    </xf>
    <xf numFmtId="0" fontId="39" fillId="0" borderId="0"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49" fontId="16" fillId="0" borderId="65" xfId="0" applyNumberFormat="1" applyFont="1" applyBorder="1" applyAlignment="1">
      <alignment horizontal="center" vertical="center" wrapText="1"/>
    </xf>
    <xf numFmtId="49" fontId="16" fillId="0" borderId="16" xfId="0" applyNumberFormat="1" applyFont="1" applyBorder="1" applyAlignment="1">
      <alignment horizontal="center" vertical="center" wrapText="1"/>
    </xf>
    <xf numFmtId="0" fontId="16" fillId="0" borderId="66"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7" xfId="0" applyFont="1" applyBorder="1" applyAlignment="1">
      <alignment horizontal="center" vertical="center" wrapText="1"/>
    </xf>
    <xf numFmtId="0" fontId="5" fillId="0" borderId="0" xfId="0" applyFont="1" applyBorder="1" applyAlignment="1">
      <alignment horizontal="right" vertical="center"/>
    </xf>
    <xf numFmtId="0" fontId="15" fillId="0" borderId="15" xfId="0" applyFont="1" applyBorder="1" applyAlignment="1">
      <alignment vertical="center" wrapText="1"/>
    </xf>
    <xf numFmtId="0" fontId="15" fillId="0" borderId="30" xfId="0" applyFont="1"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3" fillId="0" borderId="0" xfId="0" applyFont="1" applyAlignment="1">
      <alignment horizontal="left" vertical="top" wrapText="1"/>
    </xf>
    <xf numFmtId="0" fontId="16" fillId="0" borderId="43" xfId="0" applyFont="1" applyBorder="1" applyAlignment="1">
      <alignment vertical="center" wrapText="1"/>
    </xf>
    <xf numFmtId="0" fontId="16" fillId="0" borderId="41" xfId="0" applyFont="1" applyBorder="1" applyAlignment="1">
      <alignment vertical="center" wrapText="1"/>
    </xf>
    <xf numFmtId="0" fontId="35" fillId="0" borderId="0" xfId="0" applyFont="1" applyAlignment="1">
      <alignment horizontal="center" vertical="center" wrapText="1"/>
    </xf>
    <xf numFmtId="49" fontId="51" fillId="0" borderId="0" xfId="0" applyNumberFormat="1" applyFont="1" applyFill="1" applyBorder="1" applyAlignment="1" applyProtection="1">
      <alignment horizontal="center" wrapText="1"/>
      <protection locked="0"/>
    </xf>
    <xf numFmtId="0" fontId="16" fillId="0" borderId="68" xfId="0" applyFont="1" applyBorder="1" applyAlignment="1">
      <alignment horizontal="left" vertical="center" wrapText="1"/>
    </xf>
    <xf numFmtId="0" fontId="16" fillId="0" borderId="45" xfId="0" applyFont="1" applyBorder="1" applyAlignment="1">
      <alignment horizontal="left" vertical="center" wrapText="1"/>
    </xf>
    <xf numFmtId="0" fontId="32" fillId="0" borderId="4" xfId="0" applyFont="1" applyBorder="1" applyAlignment="1">
      <alignment horizontal="left" vertical="center" wrapText="1"/>
    </xf>
    <xf numFmtId="0" fontId="32" fillId="0" borderId="68" xfId="0" applyFont="1" applyBorder="1" applyAlignment="1">
      <alignment horizontal="left" vertical="center" wrapText="1"/>
    </xf>
    <xf numFmtId="0" fontId="5" fillId="0" borderId="15" xfId="0" applyFont="1" applyBorder="1" applyAlignment="1" quotePrefix="1">
      <alignment vertical="center" wrapText="1"/>
    </xf>
    <xf numFmtId="0" fontId="5"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15" xfId="0" applyFont="1" applyBorder="1" applyAlignment="1">
      <alignment horizontal="left" vertical="center" wrapText="1"/>
    </xf>
    <xf numFmtId="0" fontId="1" fillId="12" borderId="15" xfId="0" applyFont="1" applyFill="1" applyBorder="1" applyAlignment="1">
      <alignment horizontal="left" vertical="center" wrapText="1"/>
    </xf>
    <xf numFmtId="0" fontId="1" fillId="0" borderId="35" xfId="0" applyFont="1" applyBorder="1" applyAlignment="1">
      <alignment horizontal="left" vertical="center" wrapText="1"/>
    </xf>
    <xf numFmtId="49" fontId="0" fillId="0" borderId="15" xfId="63" applyNumberFormat="1" applyFont="1" applyFill="1" applyBorder="1" applyAlignment="1">
      <alignment horizontal="justify" vertical="center" wrapText="1"/>
    </xf>
    <xf numFmtId="0" fontId="1" fillId="12" borderId="40" xfId="0" applyFont="1" applyFill="1" applyBorder="1" applyAlignment="1" quotePrefix="1">
      <alignment horizontal="center" vertical="center"/>
    </xf>
    <xf numFmtId="0" fontId="1" fillId="12" borderId="43" xfId="0" applyFont="1" applyFill="1" applyBorder="1" applyAlignment="1" quotePrefix="1">
      <alignment horizontal="center" vertical="center"/>
    </xf>
    <xf numFmtId="0" fontId="1" fillId="12" borderId="41" xfId="0" applyFont="1" applyFill="1" applyBorder="1" applyAlignment="1" quotePrefix="1">
      <alignment horizontal="center" vertical="center"/>
    </xf>
    <xf numFmtId="0" fontId="0" fillId="0" borderId="15" xfId="0" applyFont="1" applyBorder="1" applyAlignment="1" quotePrefix="1">
      <alignment vertical="center" wrapText="1"/>
    </xf>
    <xf numFmtId="0" fontId="0" fillId="0" borderId="15" xfId="0" applyFont="1" applyBorder="1" applyAlignment="1">
      <alignment vertical="center" wrapText="1"/>
    </xf>
    <xf numFmtId="49" fontId="0" fillId="0" borderId="15" xfId="63" applyNumberFormat="1" applyFont="1" applyFill="1" applyBorder="1" applyAlignment="1">
      <alignment horizontal="left" vertical="center" wrapText="1"/>
    </xf>
    <xf numFmtId="0" fontId="1" fillId="0" borderId="15" xfId="0" applyFont="1" applyBorder="1" applyAlignment="1">
      <alignment horizontal="left" vertical="center" wrapText="1"/>
    </xf>
    <xf numFmtId="49" fontId="1" fillId="0" borderId="35" xfId="63" applyNumberFormat="1" applyFont="1" applyFill="1" applyBorder="1" applyAlignment="1">
      <alignment horizontal="justify" vertical="center" wrapText="1"/>
    </xf>
    <xf numFmtId="0" fontId="0" fillId="0" borderId="15" xfId="0" applyFont="1" applyBorder="1" applyAlignment="1" quotePrefix="1">
      <alignment horizontal="left" vertical="center" wrapText="1"/>
    </xf>
    <xf numFmtId="0" fontId="1" fillId="0" borderId="52" xfId="0" applyFont="1" applyBorder="1" applyAlignment="1" quotePrefix="1">
      <alignment horizontal="center" vertical="center"/>
    </xf>
    <xf numFmtId="0" fontId="1" fillId="0" borderId="49" xfId="0" applyFont="1" applyBorder="1" applyAlignment="1" quotePrefix="1">
      <alignment horizontal="center" vertical="center"/>
    </xf>
    <xf numFmtId="0" fontId="1" fillId="0" borderId="39" xfId="0" applyFont="1" applyBorder="1" applyAlignment="1" quotePrefix="1">
      <alignment horizontal="center" vertical="center"/>
    </xf>
    <xf numFmtId="0" fontId="1" fillId="0" borderId="69" xfId="0" applyFont="1" applyBorder="1" applyAlignment="1" quotePrefix="1">
      <alignment horizontal="center" vertical="center"/>
    </xf>
    <xf numFmtId="0" fontId="1" fillId="0" borderId="37" xfId="0" applyFont="1" applyBorder="1" applyAlignment="1" quotePrefix="1">
      <alignment horizontal="center" vertical="center"/>
    </xf>
    <xf numFmtId="0" fontId="1" fillId="0" borderId="70" xfId="0" applyFont="1" applyBorder="1" applyAlignment="1" quotePrefix="1">
      <alignment horizontal="center" vertical="center"/>
    </xf>
    <xf numFmtId="0" fontId="32" fillId="18" borderId="27" xfId="0" applyFont="1" applyFill="1" applyBorder="1" applyAlignment="1">
      <alignment horizontal="left" vertical="center" wrapText="1"/>
    </xf>
    <xf numFmtId="0" fontId="32" fillId="18" borderId="71" xfId="0" applyFont="1" applyFill="1" applyBorder="1" applyAlignment="1">
      <alignment horizontal="left" vertical="center" wrapText="1"/>
    </xf>
    <xf numFmtId="0" fontId="0" fillId="0" borderId="35" xfId="0" applyFont="1" applyBorder="1" applyAlignment="1">
      <alignment horizontal="left" vertical="center" wrapText="1"/>
    </xf>
    <xf numFmtId="49" fontId="1" fillId="12" borderId="15" xfId="63" applyNumberFormat="1" applyFont="1" applyFill="1" applyBorder="1" applyAlignment="1">
      <alignment horizontal="justify" vertical="center" wrapText="1"/>
    </xf>
    <xf numFmtId="49" fontId="0" fillId="0" borderId="15" xfId="63" applyNumberFormat="1" applyFont="1" applyFill="1" applyBorder="1" applyAlignment="1">
      <alignment horizontal="left" vertical="center" wrapText="1"/>
    </xf>
    <xf numFmtId="0" fontId="16" fillId="18" borderId="15" xfId="0" applyFont="1" applyFill="1" applyBorder="1" applyAlignment="1">
      <alignment horizontal="left" vertical="center" wrapText="1"/>
    </xf>
    <xf numFmtId="0" fontId="16" fillId="18" borderId="72" xfId="0" applyFont="1" applyFill="1" applyBorder="1" applyAlignment="1">
      <alignment horizontal="left" vertical="center" wrapText="1"/>
    </xf>
    <xf numFmtId="0" fontId="16" fillId="18" borderId="32" xfId="0" applyFont="1" applyFill="1" applyBorder="1" applyAlignment="1">
      <alignment horizontal="left" vertical="center" wrapText="1"/>
    </xf>
    <xf numFmtId="0" fontId="16" fillId="18" borderId="73" xfId="0" applyFont="1" applyFill="1" applyBorder="1" applyAlignment="1">
      <alignment horizontal="left" vertical="center" wrapText="1"/>
    </xf>
    <xf numFmtId="0" fontId="1" fillId="0" borderId="27" xfId="0" applyFont="1" applyBorder="1" applyAlignment="1">
      <alignment vertical="center" wrapText="1"/>
    </xf>
    <xf numFmtId="0" fontId="4" fillId="0" borderId="15" xfId="0" applyFont="1" applyBorder="1" applyAlignment="1">
      <alignment horizontal="left" vertical="center" wrapText="1"/>
    </xf>
    <xf numFmtId="0" fontId="4" fillId="0" borderId="72" xfId="0" applyFont="1" applyBorder="1" applyAlignment="1">
      <alignment horizontal="left" vertical="center" wrapText="1"/>
    </xf>
    <xf numFmtId="0" fontId="4" fillId="0" borderId="35" xfId="0" applyFont="1" applyBorder="1" applyAlignment="1">
      <alignment horizontal="left" vertical="center" wrapText="1"/>
    </xf>
    <xf numFmtId="0" fontId="4" fillId="0" borderId="74" xfId="0" applyFont="1" applyBorder="1" applyAlignment="1">
      <alignment horizontal="left" vertical="center" wrapText="1"/>
    </xf>
    <xf numFmtId="0" fontId="1" fillId="36" borderId="37" xfId="0" applyFont="1" applyFill="1" applyBorder="1" applyAlignment="1">
      <alignment horizontal="left" vertical="center" wrapText="1"/>
    </xf>
    <xf numFmtId="0" fontId="1"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0" borderId="72" xfId="0" applyFont="1" applyBorder="1" applyAlignment="1">
      <alignment horizontal="left" vertical="center" wrapText="1"/>
    </xf>
    <xf numFmtId="0" fontId="1" fillId="0" borderId="49" xfId="0" applyFont="1" applyBorder="1" applyAlignment="1">
      <alignment horizontal="left" vertical="center" wrapText="1"/>
    </xf>
    <xf numFmtId="0" fontId="1" fillId="0" borderId="4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5" xfId="0" applyFont="1" applyBorder="1" applyAlignment="1">
      <alignment vertical="center" wrapText="1"/>
    </xf>
    <xf numFmtId="172" fontId="1" fillId="37" borderId="8" xfId="63"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12" borderId="15" xfId="0" applyFont="1" applyFill="1" applyBorder="1" applyAlignment="1">
      <alignment vertical="center" wrapText="1"/>
    </xf>
    <xf numFmtId="172" fontId="0" fillId="0" borderId="15" xfId="63"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22" fillId="0" borderId="37" xfId="0" applyFont="1" applyBorder="1" applyAlignment="1">
      <alignment horizontal="left" vertical="center" wrapText="1"/>
    </xf>
    <xf numFmtId="0" fontId="1" fillId="0" borderId="43"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0" fillId="0" borderId="0" xfId="0" applyFont="1" applyAlignment="1">
      <alignment horizontal="left" vertical="center" wrapText="1"/>
    </xf>
    <xf numFmtId="0" fontId="17" fillId="0" borderId="0" xfId="0" applyFont="1" applyAlignment="1">
      <alignment horizontal="left" vertical="center" wrapText="1"/>
    </xf>
    <xf numFmtId="0" fontId="1" fillId="0" borderId="0" xfId="0" applyFont="1" applyAlignment="1">
      <alignment vertical="center" wrapText="1"/>
    </xf>
    <xf numFmtId="0" fontId="26" fillId="0" borderId="0" xfId="0" applyFont="1" applyFill="1" applyAlignment="1" quotePrefix="1">
      <alignment horizontal="left" vertical="center" wrapText="1"/>
    </xf>
    <xf numFmtId="0" fontId="13" fillId="0" borderId="0" xfId="0" applyFont="1" applyAlignment="1">
      <alignment horizontal="left" vertical="center" wrapText="1"/>
    </xf>
    <xf numFmtId="0" fontId="25" fillId="0" borderId="0" xfId="0" applyFont="1" applyFill="1" applyAlignment="1">
      <alignment horizontal="left" vertical="center" wrapText="1"/>
    </xf>
    <xf numFmtId="0" fontId="0" fillId="0" borderId="0" xfId="0" applyFont="1" applyAlignment="1">
      <alignment horizontal="justify" vertical="center" wrapText="1"/>
    </xf>
    <xf numFmtId="0" fontId="5" fillId="0" borderId="0" xfId="0" applyFont="1" applyAlignment="1">
      <alignment horizontal="justify"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6" fillId="0" borderId="0" xfId="0" applyFont="1" applyAlignment="1">
      <alignment horizontal="left" vertical="center"/>
    </xf>
    <xf numFmtId="0" fontId="26" fillId="0" borderId="0" xfId="0" applyFont="1" applyFill="1" applyAlignment="1">
      <alignment vertical="center" wrapText="1"/>
    </xf>
    <xf numFmtId="0" fontId="0" fillId="0" borderId="0" xfId="0" applyFont="1" applyAlignment="1" quotePrefix="1">
      <alignment horizontal="justify" vertical="center" wrapText="1"/>
    </xf>
    <xf numFmtId="0" fontId="1" fillId="0" borderId="0" xfId="0" applyFont="1" applyBorder="1" applyAlignment="1">
      <alignment horizontal="center" vertical="center" wrapText="1"/>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0" fillId="0" borderId="35" xfId="0" applyFont="1" applyBorder="1" applyAlignment="1">
      <alignment horizontal="center" vertical="center" wrapText="1"/>
    </xf>
    <xf numFmtId="0" fontId="36" fillId="0" borderId="31" xfId="123" applyFont="1" applyBorder="1" applyAlignment="1" quotePrefix="1">
      <alignment vertical="center" wrapText="1"/>
      <protection/>
    </xf>
    <xf numFmtId="0" fontId="1" fillId="0" borderId="37" xfId="0" applyFont="1" applyBorder="1" applyAlignment="1">
      <alignment horizontal="left" vertical="center" wrapText="1"/>
    </xf>
    <xf numFmtId="49" fontId="0" fillId="0" borderId="0" xfId="63" applyNumberFormat="1" applyFont="1" applyFill="1" applyBorder="1" applyAlignment="1">
      <alignment horizontal="justify" vertical="center" wrapText="1"/>
    </xf>
    <xf numFmtId="0" fontId="0" fillId="0" borderId="27" xfId="0" applyFont="1" applyBorder="1" applyAlignment="1">
      <alignment horizontal="left" vertical="center" wrapText="1"/>
    </xf>
    <xf numFmtId="0" fontId="0" fillId="0" borderId="27" xfId="0" applyFont="1" applyBorder="1" applyAlignment="1">
      <alignment horizontal="left" vertical="center" wrapText="1"/>
    </xf>
    <xf numFmtId="0" fontId="35" fillId="35" borderId="31" xfId="123" applyFont="1" applyFill="1" applyBorder="1" applyAlignment="1">
      <alignment vertical="center" wrapText="1"/>
      <protection/>
    </xf>
    <xf numFmtId="0" fontId="36" fillId="0" borderId="31" xfId="123" applyFont="1" applyBorder="1" applyAlignment="1">
      <alignment vertical="center" wrapText="1"/>
      <protection/>
    </xf>
    <xf numFmtId="0" fontId="35" fillId="35" borderId="34" xfId="123" applyFont="1" applyFill="1" applyBorder="1" applyAlignment="1" quotePrefix="1">
      <alignment vertical="center" wrapText="1"/>
      <protection/>
    </xf>
    <xf numFmtId="0" fontId="35" fillId="0" borderId="34" xfId="123" applyFont="1" applyBorder="1" applyAlignment="1">
      <alignment horizontal="left" vertical="center" wrapText="1"/>
      <protection/>
    </xf>
    <xf numFmtId="0" fontId="35" fillId="0" borderId="8" xfId="123" applyFont="1" applyBorder="1" applyAlignment="1">
      <alignment vertical="center"/>
      <protection/>
    </xf>
    <xf numFmtId="0" fontId="36" fillId="0" borderId="28" xfId="123" applyFont="1" applyBorder="1" applyAlignment="1" quotePrefix="1">
      <alignment vertical="center" wrapText="1"/>
      <protection/>
    </xf>
    <xf numFmtId="0" fontId="35" fillId="0" borderId="34" xfId="123" applyFont="1" applyBorder="1" applyAlignment="1">
      <alignment vertical="center" wrapText="1"/>
      <protection/>
    </xf>
    <xf numFmtId="49" fontId="0" fillId="0" borderId="27" xfId="63" applyNumberFormat="1" applyFont="1" applyFill="1" applyBorder="1" applyAlignment="1">
      <alignment horizontal="justify" vertical="center" wrapText="1"/>
    </xf>
    <xf numFmtId="0" fontId="1" fillId="12" borderId="15" xfId="63" applyNumberFormat="1" applyFont="1" applyFill="1" applyBorder="1" applyAlignment="1">
      <alignment horizontal="left" vertical="center" wrapText="1"/>
    </xf>
    <xf numFmtId="0" fontId="36" fillId="0" borderId="44" xfId="123" applyFont="1" applyBorder="1" applyAlignment="1">
      <alignment horizontal="center" vertical="center" wrapText="1"/>
      <protection/>
    </xf>
    <xf numFmtId="0" fontId="36" fillId="0" borderId="4" xfId="123" applyFont="1" applyBorder="1" applyAlignment="1">
      <alignment horizontal="center" vertical="center" wrapText="1"/>
      <protection/>
    </xf>
    <xf numFmtId="0" fontId="36" fillId="0" borderId="62" xfId="123" applyFont="1" applyBorder="1" applyAlignment="1">
      <alignment horizontal="center" vertical="center" wrapText="1"/>
      <protection/>
    </xf>
    <xf numFmtId="0" fontId="0" fillId="35" borderId="44" xfId="123" applyFont="1" applyFill="1" applyBorder="1" applyAlignment="1">
      <alignment horizontal="center" vertical="center" wrapText="1"/>
      <protection/>
    </xf>
    <xf numFmtId="0" fontId="0" fillId="35" borderId="4" xfId="123" applyFont="1" applyFill="1" applyBorder="1" applyAlignment="1">
      <alignment horizontal="center" vertical="center" wrapText="1"/>
      <protection/>
    </xf>
    <xf numFmtId="0" fontId="36" fillId="0" borderId="28" xfId="123" applyFont="1" applyBorder="1" applyAlignment="1">
      <alignment horizontal="left" vertical="center" wrapText="1"/>
      <protection/>
    </xf>
    <xf numFmtId="172" fontId="36" fillId="0" borderId="31" xfId="63" applyNumberFormat="1" applyFont="1" applyBorder="1" applyAlignment="1">
      <alignment horizontal="center" vertical="center" wrapText="1"/>
    </xf>
    <xf numFmtId="49" fontId="1" fillId="0" borderId="15" xfId="63" applyNumberFormat="1" applyFont="1" applyFill="1" applyBorder="1" applyAlignment="1">
      <alignment horizontal="left" vertical="center" wrapText="1"/>
    </xf>
    <xf numFmtId="0" fontId="35" fillId="0" borderId="28" xfId="123" applyFont="1" applyBorder="1" applyAlignment="1">
      <alignment vertical="center" wrapText="1"/>
      <protection/>
    </xf>
    <xf numFmtId="0" fontId="36" fillId="0" borderId="15" xfId="0" applyFont="1" applyBorder="1" applyAlignment="1">
      <alignment vertical="center" wrapText="1"/>
    </xf>
    <xf numFmtId="0" fontId="32" fillId="18" borderId="49" xfId="0" applyFont="1" applyFill="1" applyBorder="1" applyAlignment="1">
      <alignment horizontal="left" vertical="center" wrapText="1"/>
    </xf>
    <xf numFmtId="0" fontId="32" fillId="18" borderId="75" xfId="0" applyFont="1" applyFill="1" applyBorder="1" applyAlignment="1">
      <alignment horizontal="left" vertical="center" wrapText="1"/>
    </xf>
    <xf numFmtId="0" fontId="0" fillId="0" borderId="35" xfId="0" applyFont="1" applyBorder="1" applyAlignment="1" quotePrefix="1">
      <alignment horizontal="left" vertical="center" wrapText="1"/>
    </xf>
    <xf numFmtId="0" fontId="4" fillId="0" borderId="27" xfId="0" applyFont="1" applyBorder="1" applyAlignment="1">
      <alignment horizontal="left" vertical="center" wrapText="1"/>
    </xf>
    <xf numFmtId="0" fontId="4" fillId="0" borderId="71" xfId="0" applyFont="1" applyBorder="1" applyAlignment="1">
      <alignment horizontal="left" vertical="center" wrapText="1"/>
    </xf>
    <xf numFmtId="0" fontId="14" fillId="0" borderId="0" xfId="0" applyFont="1" applyAlignment="1">
      <alignment horizontal="left" vertical="center" wrapText="1"/>
    </xf>
    <xf numFmtId="172" fontId="1" fillId="0" borderId="0" xfId="63" applyNumberFormat="1" applyFont="1" applyAlignment="1">
      <alignment horizontal="center" vertical="top"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49" fontId="1" fillId="0" borderId="67" xfId="0" applyNumberFormat="1" applyFont="1" applyBorder="1" applyAlignment="1">
      <alignment horizontal="center" vertical="center" wrapText="1"/>
    </xf>
    <xf numFmtId="49" fontId="1" fillId="0" borderId="70" xfId="0" applyNumberFormat="1" applyFont="1" applyBorder="1" applyAlignment="1">
      <alignment horizontal="center" vertical="center" wrapText="1"/>
    </xf>
    <xf numFmtId="172" fontId="16" fillId="0" borderId="63" xfId="63" applyNumberFormat="1" applyFont="1" applyBorder="1" applyAlignment="1">
      <alignment horizontal="center" vertical="top" wrapText="1"/>
    </xf>
    <xf numFmtId="172" fontId="16" fillId="0" borderId="64" xfId="63" applyNumberFormat="1" applyFont="1" applyBorder="1" applyAlignment="1">
      <alignment horizontal="center" vertical="top" wrapText="1"/>
    </xf>
    <xf numFmtId="0" fontId="1" fillId="0" borderId="67" xfId="0" applyFont="1" applyBorder="1" applyAlignment="1">
      <alignment horizontal="center" vertical="center" wrapText="1"/>
    </xf>
    <xf numFmtId="0" fontId="1" fillId="0" borderId="70" xfId="0" applyFont="1" applyBorder="1" applyAlignment="1">
      <alignment horizontal="center" vertical="center" wrapText="1"/>
    </xf>
    <xf numFmtId="172" fontId="1" fillId="0" borderId="0" xfId="63" applyNumberFormat="1" applyFont="1" applyAlignment="1">
      <alignment horizontal="center"/>
    </xf>
    <xf numFmtId="0" fontId="1" fillId="0" borderId="18" xfId="0" applyFont="1" applyBorder="1" applyAlignment="1">
      <alignment horizontal="left" wrapText="1"/>
    </xf>
    <xf numFmtId="0" fontId="1" fillId="0" borderId="16" xfId="0" applyFont="1" applyBorder="1" applyAlignment="1">
      <alignment horizontal="left" wrapText="1"/>
    </xf>
    <xf numFmtId="0" fontId="5" fillId="0" borderId="0" xfId="0" applyFont="1" applyAlignment="1">
      <alignment horizontal="center" wrapText="1"/>
    </xf>
    <xf numFmtId="0" fontId="1" fillId="0" borderId="0" xfId="0" applyFont="1" applyAlignment="1">
      <alignment horizontal="center" vertical="top" wrapText="1"/>
    </xf>
    <xf numFmtId="0" fontId="1" fillId="0" borderId="26" xfId="0" applyFont="1" applyBorder="1" applyAlignment="1">
      <alignment horizontal="left" wrapText="1"/>
    </xf>
  </cellXfs>
  <cellStyles count="145">
    <cellStyle name="Normal" xfId="0"/>
    <cellStyle name="??" xfId="15"/>
    <cellStyle name="?? [0.00]_PRODUCT DETAIL Q1" xfId="16"/>
    <cellStyle name="?? [0]_??" xfId="17"/>
    <cellStyle name="?? 2" xfId="18"/>
    <cellStyle name="?? 3" xfId="19"/>
    <cellStyle name="?? 4" xfId="20"/>
    <cellStyle name="?? 5" xfId="21"/>
    <cellStyle name="???? [0.00]_PRODUCT DETAIL Q1" xfId="22"/>
    <cellStyle name="????_PRODUCT DETAIL Q1" xfId="23"/>
    <cellStyle name="???_???" xfId="24"/>
    <cellStyle name="??_(????)??????" xfId="25"/>
    <cellStyle name="]&#13;&#10;Zoomed=1&#13;&#10;Row=0&#13;&#10;Column=0&#13;&#10;Height=0&#13;&#10;Width=0&#13;&#10;FontName=FoxFont&#13;&#10;FontStyle=0&#13;&#10;FontSize=9&#13;&#10;PrtFontName=FoxPrin" xfId="26"/>
    <cellStyle name="0,0&#13;&#10;NA&#13;&#10;" xfId="27"/>
    <cellStyle name="0,0&#13;&#10;NA&#13;&#10; 2" xfId="28"/>
    <cellStyle name="20% - Accent1" xfId="29"/>
    <cellStyle name="20% - Accent2" xfId="30"/>
    <cellStyle name="20% - Accent3" xfId="31"/>
    <cellStyle name="20% - Accent4" xfId="32"/>
    <cellStyle name="20% - Accent5" xfId="33"/>
    <cellStyle name="20% - Accent6" xfId="34"/>
    <cellStyle name="40% - Accent1" xfId="35"/>
    <cellStyle name="40% - Accent2" xfId="36"/>
    <cellStyle name="40% - Accent3" xfId="37"/>
    <cellStyle name="40% - Accent4" xfId="38"/>
    <cellStyle name="40% - Accent5" xfId="39"/>
    <cellStyle name="40% - Accent6" xfId="40"/>
    <cellStyle name="60% - Accent1" xfId="41"/>
    <cellStyle name="60% - Accent2" xfId="42"/>
    <cellStyle name="60% - Accent3" xfId="43"/>
    <cellStyle name="60% - Accent4" xfId="44"/>
    <cellStyle name="60% - Accent5" xfId="45"/>
    <cellStyle name="60% - Accent6" xfId="46"/>
    <cellStyle name="Accent1" xfId="47"/>
    <cellStyle name="Accent2" xfId="48"/>
    <cellStyle name="Accent3" xfId="49"/>
    <cellStyle name="Accent4" xfId="50"/>
    <cellStyle name="Accent5" xfId="51"/>
    <cellStyle name="Accent6" xfId="52"/>
    <cellStyle name="AeE­ [0]_INQUIRY ¿µ¾÷AßAø " xfId="53"/>
    <cellStyle name="AeE­_INQUIRY ¿µ¾÷AßAø " xfId="54"/>
    <cellStyle name="AÞ¸¶ [0]_INQUIRY ¿?¾÷AßAø " xfId="55"/>
    <cellStyle name="AÞ¸¶_INQUIRY ¿?¾÷AßAø " xfId="56"/>
    <cellStyle name="AutoFormat-Optionen" xfId="57"/>
    <cellStyle name="Bad" xfId="58"/>
    <cellStyle name="C?AØ_¿?¾÷CoE² " xfId="59"/>
    <cellStyle name="C￥AØ_¿μ¾÷CoE² " xfId="60"/>
    <cellStyle name="Calculation" xfId="61"/>
    <cellStyle name="Check Cell" xfId="62"/>
    <cellStyle name="Comma" xfId="63"/>
    <cellStyle name="Comma [0]" xfId="64"/>
    <cellStyle name="Comma 11 2" xfId="65"/>
    <cellStyle name="Comma 2" xfId="66"/>
    <cellStyle name="Comma 3" xfId="67"/>
    <cellStyle name="Comma 4" xfId="68"/>
    <cellStyle name="Comma 5" xfId="69"/>
    <cellStyle name="Comma 6" xfId="70"/>
    <cellStyle name="Comma 7" xfId="71"/>
    <cellStyle name="Comma0" xfId="72"/>
    <cellStyle name="Comma0 2" xfId="73"/>
    <cellStyle name="Currency" xfId="74"/>
    <cellStyle name="Currency [0]" xfId="75"/>
    <cellStyle name="Currency0" xfId="76"/>
    <cellStyle name="Currency0 2" xfId="77"/>
    <cellStyle name="Date" xfId="78"/>
    <cellStyle name="Date 2" xfId="79"/>
    <cellStyle name="Explanatory Text" xfId="80"/>
    <cellStyle name="Fixed" xfId="81"/>
    <cellStyle name="Fixed 2"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oa-Scholl" xfId="92"/>
    <cellStyle name="Hyperlink" xfId="93"/>
    <cellStyle name="Input" xfId="94"/>
    <cellStyle name="Input [yellow]" xfId="95"/>
    <cellStyle name="Linked Cell" xfId="96"/>
    <cellStyle name="Millares [0]_Well Timing" xfId="97"/>
    <cellStyle name="Millares_Well Timing" xfId="98"/>
    <cellStyle name="Milliers [0]_AR1194" xfId="99"/>
    <cellStyle name="Milliers_AR1194" xfId="100"/>
    <cellStyle name="Moneda [0]_Well Timing" xfId="101"/>
    <cellStyle name="Moneda_Well Timing" xfId="102"/>
    <cellStyle name="Monétaire [0]_AR1194" xfId="103"/>
    <cellStyle name="Monétaire_AR1194" xfId="104"/>
    <cellStyle name="n" xfId="105"/>
    <cellStyle name="Neutral" xfId="106"/>
    <cellStyle name="Normal - Style1" xfId="107"/>
    <cellStyle name="Normal 10" xfId="108"/>
    <cellStyle name="Normal 11" xfId="109"/>
    <cellStyle name="Normal 12" xfId="110"/>
    <cellStyle name="Normal 13" xfId="111"/>
    <cellStyle name="Normal 14" xfId="112"/>
    <cellStyle name="Normal 15" xfId="113"/>
    <cellStyle name="Normal 2" xfId="114"/>
    <cellStyle name="Normal 3" xfId="115"/>
    <cellStyle name="Normal 4" xfId="116"/>
    <cellStyle name="Normal 5" xfId="117"/>
    <cellStyle name="Normal 6" xfId="118"/>
    <cellStyle name="Normal 7" xfId="119"/>
    <cellStyle name="Normal 8" xfId="120"/>
    <cellStyle name="Normal 9" xfId="121"/>
    <cellStyle name="Normal_3 Bao cao tai chinh" xfId="122"/>
    <cellStyle name="Normal_BAO CAO TC TT 23.2005 SUA" xfId="123"/>
    <cellStyle name="Note" xfId="124"/>
    <cellStyle name="Output" xfId="125"/>
    <cellStyle name="Percent" xfId="126"/>
    <cellStyle name="Percent [2]" xfId="127"/>
    <cellStyle name="Percent 2" xfId="128"/>
    <cellStyle name="Percent 3" xfId="129"/>
    <cellStyle name="Percent 4" xfId="130"/>
    <cellStyle name="Percent 5" xfId="131"/>
    <cellStyle name="Percent 6" xfId="132"/>
    <cellStyle name="PERCENTAGE" xfId="133"/>
    <cellStyle name="phat" xfId="134"/>
    <cellStyle name="Title" xfId="135"/>
    <cellStyle name="Total" xfId="136"/>
    <cellStyle name="Warning Text" xfId="137"/>
    <cellStyle name=" [0.00]_ Att. 1- Cover" xfId="138"/>
    <cellStyle name="_ Att. 1- Cover" xfId="139"/>
    <cellStyle name="?_ Att. 1- Cover" xfId="140"/>
    <cellStyle name="똿뗦먛귟 [0.00]_PRODUCT DETAIL Q1" xfId="141"/>
    <cellStyle name="똿뗦먛귟_PRODUCT DETAIL Q1" xfId="142"/>
    <cellStyle name="믅됞 [0.00]_PRODUCT DETAIL Q1" xfId="143"/>
    <cellStyle name="믅됞_PRODUCT DETAIL Q1" xfId="144"/>
    <cellStyle name="백분율_95" xfId="145"/>
    <cellStyle name="뷭?_BOOKSHIP" xfId="146"/>
    <cellStyle name="콤마 [0]_1202" xfId="147"/>
    <cellStyle name="콤마_1202" xfId="148"/>
    <cellStyle name="통화 [0]_1202" xfId="149"/>
    <cellStyle name="통화_1202" xfId="150"/>
    <cellStyle name="표준_(정보부문)월별인원계획" xfId="151"/>
    <cellStyle name="一般_00Q3902REV.1" xfId="152"/>
    <cellStyle name="千分位[0]_00Q3902REV.1" xfId="153"/>
    <cellStyle name="千分位_00Q3902REV.1" xfId="154"/>
    <cellStyle name="標準_Book2.5" xfId="155"/>
    <cellStyle name="貨幣 [0]_00Q3902REV.1" xfId="156"/>
    <cellStyle name="貨幣[0]_BRE" xfId="157"/>
    <cellStyle name="貨幣_00Q3902REV.1"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ngnhh\Share%20du%20lieu\Documents%20and%20Settings\default\Local%20Settings\Temporary%20Internet%20Files\Content.IE5\1ASB6XGT\BCTC%20Q1-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DKT"/>
      <sheetName val="CBTT"/>
      <sheetName val="KQKD1"/>
      <sheetName val="LCTT"/>
      <sheetName val="thminh"/>
      <sheetName val="tminh2"/>
    </sheetNames>
    <sheetDataSet>
      <sheetData sheetId="0">
        <row r="9">
          <cell r="G9">
            <v>63489102942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0"/>
  <sheetViews>
    <sheetView zoomScalePageLayoutView="0" workbookViewId="0" topLeftCell="A29">
      <selection activeCell="F31" sqref="F31"/>
    </sheetView>
  </sheetViews>
  <sheetFormatPr defaultColWidth="9.125" defaultRowHeight="12.75"/>
  <cols>
    <col min="1" max="1" width="2.625" style="450" customWidth="1"/>
    <col min="2" max="2" width="26.875" style="450" customWidth="1"/>
    <col min="3" max="3" width="13.00390625" style="450" customWidth="1"/>
    <col min="4" max="4" width="7.00390625" style="451" customWidth="1"/>
    <col min="5" max="5" width="8.00390625" style="450" customWidth="1"/>
    <col min="6" max="6" width="17.125" style="450" bestFit="1" customWidth="1"/>
    <col min="7" max="7" width="2.25390625" style="450" customWidth="1"/>
    <col min="8" max="8" width="17.125" style="450" bestFit="1" customWidth="1"/>
    <col min="9" max="9" width="15.625" style="518" bestFit="1" customWidth="1"/>
    <col min="10" max="10" width="9.375" style="450" bestFit="1" customWidth="1"/>
    <col min="11" max="16384" width="9.125" style="450" customWidth="1"/>
  </cols>
  <sheetData>
    <row r="1" ht="15.75" customHeight="1">
      <c r="A1" s="449" t="s">
        <v>1602</v>
      </c>
    </row>
    <row r="2" spans="1:8" ht="13.5" customHeight="1">
      <c r="A2" s="452" t="s">
        <v>1392</v>
      </c>
      <c r="B2" s="453"/>
      <c r="C2" s="453"/>
      <c r="D2" s="454"/>
      <c r="E2" s="453"/>
      <c r="F2" s="453"/>
      <c r="G2" s="453"/>
      <c r="H2" s="453"/>
    </row>
    <row r="3" spans="1:8" ht="13.5" customHeight="1">
      <c r="A3" s="452" t="s">
        <v>1461</v>
      </c>
      <c r="B3" s="453"/>
      <c r="C3" s="453"/>
      <c r="D3" s="454"/>
      <c r="E3" s="453"/>
      <c r="F3" s="453"/>
      <c r="G3" s="453"/>
      <c r="H3" s="453"/>
    </row>
    <row r="4" spans="1:8" ht="14.25" customHeight="1" thickBot="1">
      <c r="A4" s="455" t="s">
        <v>1620</v>
      </c>
      <c r="B4" s="456"/>
      <c r="C4" s="456"/>
      <c r="D4" s="457"/>
      <c r="E4" s="456"/>
      <c r="F4" s="456"/>
      <c r="G4" s="456"/>
      <c r="H4" s="456"/>
    </row>
    <row r="5" ht="13.5" customHeight="1"/>
    <row r="6" spans="1:8" ht="19.5" customHeight="1">
      <c r="A6" s="458" t="s">
        <v>1462</v>
      </c>
      <c r="B6" s="459"/>
      <c r="C6" s="459"/>
      <c r="D6" s="459"/>
      <c r="E6" s="459"/>
      <c r="F6" s="459"/>
      <c r="G6" s="459"/>
      <c r="H6" s="459"/>
    </row>
    <row r="7" spans="1:9" s="461" customFormat="1" ht="15" customHeight="1" hidden="1">
      <c r="A7" s="460" t="s">
        <v>1585</v>
      </c>
      <c r="B7" s="460"/>
      <c r="C7" s="460"/>
      <c r="D7" s="460"/>
      <c r="E7" s="460"/>
      <c r="F7" s="460"/>
      <c r="G7" s="460"/>
      <c r="H7" s="460"/>
      <c r="I7" s="519"/>
    </row>
    <row r="8" spans="1:9" s="461" customFormat="1" ht="15" customHeight="1">
      <c r="A8" s="460" t="s">
        <v>1619</v>
      </c>
      <c r="B8" s="460"/>
      <c r="C8" s="460"/>
      <c r="D8" s="460"/>
      <c r="E8" s="460"/>
      <c r="F8" s="460"/>
      <c r="G8" s="460"/>
      <c r="H8" s="460"/>
      <c r="I8" s="519"/>
    </row>
    <row r="9" ht="13.5" customHeight="1"/>
    <row r="10" ht="13.5" customHeight="1">
      <c r="H10" s="462" t="s">
        <v>1352</v>
      </c>
    </row>
    <row r="11" ht="13.5" customHeight="1"/>
    <row r="12" spans="1:9" s="511" customFormat="1" ht="27.75" customHeight="1">
      <c r="A12" s="527" t="s">
        <v>1353</v>
      </c>
      <c r="B12" s="527"/>
      <c r="C12" s="527"/>
      <c r="D12" s="507" t="s">
        <v>1463</v>
      </c>
      <c r="E12" s="507" t="s">
        <v>1354</v>
      </c>
      <c r="F12" s="510" t="s">
        <v>1464</v>
      </c>
      <c r="G12" s="509"/>
      <c r="H12" s="510" t="s">
        <v>1465</v>
      </c>
      <c r="I12" s="520"/>
    </row>
    <row r="13" spans="1:8" ht="13.5" customHeight="1">
      <c r="A13" s="453"/>
      <c r="B13" s="453"/>
      <c r="C13" s="453"/>
      <c r="D13" s="454"/>
      <c r="E13" s="453"/>
      <c r="F13" s="466"/>
      <c r="G13" s="453"/>
      <c r="H13" s="466"/>
    </row>
    <row r="14" spans="1:8" ht="13.5" customHeight="1">
      <c r="A14" s="465" t="s">
        <v>1466</v>
      </c>
      <c r="B14" s="465" t="s">
        <v>1467</v>
      </c>
      <c r="C14" s="465"/>
      <c r="D14" s="467">
        <v>100</v>
      </c>
      <c r="E14" s="465"/>
      <c r="F14" s="468">
        <f>+F16+F25+F35+F39</f>
        <v>20838488762</v>
      </c>
      <c r="G14" s="468"/>
      <c r="H14" s="468">
        <f>+H16+H25+H35+H39</f>
        <v>18118477479</v>
      </c>
    </row>
    <row r="15" spans="1:8" ht="13.5" customHeight="1">
      <c r="A15" s="453"/>
      <c r="B15" s="453"/>
      <c r="C15" s="453"/>
      <c r="D15" s="454"/>
      <c r="E15" s="453"/>
      <c r="F15" s="470"/>
      <c r="G15" s="471"/>
      <c r="H15" s="470"/>
    </row>
    <row r="16" spans="1:8" ht="13.5" customHeight="1">
      <c r="A16" s="465" t="s">
        <v>1241</v>
      </c>
      <c r="B16" s="465" t="s">
        <v>1468</v>
      </c>
      <c r="C16" s="465"/>
      <c r="D16" s="467">
        <v>110</v>
      </c>
      <c r="E16" s="467" t="s">
        <v>779</v>
      </c>
      <c r="F16" s="468">
        <f>+F17+F18</f>
        <v>3515573393</v>
      </c>
      <c r="G16" s="469"/>
      <c r="H16" s="468">
        <f>+H17+H18</f>
        <v>5450359453</v>
      </c>
    </row>
    <row r="17" spans="1:8" ht="13.5" customHeight="1">
      <c r="A17" s="453" t="s">
        <v>1242</v>
      </c>
      <c r="B17" s="453" t="s">
        <v>1469</v>
      </c>
      <c r="C17" s="453"/>
      <c r="D17" s="454">
        <v>111</v>
      </c>
      <c r="E17" s="454"/>
      <c r="F17" s="470">
        <f>651074430+2864498963</f>
        <v>3515573393</v>
      </c>
      <c r="G17" s="471"/>
      <c r="H17" s="470">
        <v>5450359453</v>
      </c>
    </row>
    <row r="18" spans="1:8" ht="13.5" customHeight="1">
      <c r="A18" s="453" t="s">
        <v>1243</v>
      </c>
      <c r="B18" s="453" t="s">
        <v>1470</v>
      </c>
      <c r="C18" s="453"/>
      <c r="D18" s="454">
        <v>112</v>
      </c>
      <c r="E18" s="453"/>
      <c r="F18" s="470">
        <v>0</v>
      </c>
      <c r="G18" s="471"/>
      <c r="H18" s="470">
        <v>0</v>
      </c>
    </row>
    <row r="19" spans="1:8" ht="13.5" customHeight="1">
      <c r="A19" s="453"/>
      <c r="B19" s="453"/>
      <c r="C19" s="453"/>
      <c r="D19" s="454"/>
      <c r="E19" s="453"/>
      <c r="F19" s="470"/>
      <c r="G19" s="471"/>
      <c r="H19" s="470"/>
    </row>
    <row r="20" spans="1:8" ht="13.5" customHeight="1">
      <c r="A20" s="472" t="s">
        <v>1245</v>
      </c>
      <c r="B20" s="472" t="s">
        <v>1471</v>
      </c>
      <c r="C20" s="465"/>
      <c r="D20" s="467">
        <v>120</v>
      </c>
      <c r="E20" s="465"/>
      <c r="F20" s="468">
        <v>0</v>
      </c>
      <c r="G20" s="469"/>
      <c r="H20" s="468">
        <v>0</v>
      </c>
    </row>
    <row r="21" spans="1:8" ht="13.5" customHeight="1">
      <c r="A21" s="473" t="s">
        <v>1242</v>
      </c>
      <c r="B21" s="474" t="s">
        <v>1472</v>
      </c>
      <c r="C21" s="453"/>
      <c r="D21" s="454">
        <v>121</v>
      </c>
      <c r="E21" s="475"/>
      <c r="F21" s="470">
        <v>0</v>
      </c>
      <c r="G21" s="471"/>
      <c r="H21" s="470">
        <v>0</v>
      </c>
    </row>
    <row r="22" spans="1:8" ht="13.5" customHeight="1">
      <c r="A22" s="473" t="s">
        <v>1243</v>
      </c>
      <c r="B22" s="474" t="s">
        <v>1473</v>
      </c>
      <c r="C22" s="453"/>
      <c r="D22" s="454">
        <v>122</v>
      </c>
      <c r="E22" s="475"/>
      <c r="F22" s="470">
        <v>0</v>
      </c>
      <c r="G22" s="471"/>
      <c r="H22" s="470">
        <v>0</v>
      </c>
    </row>
    <row r="23" spans="1:8" ht="13.5" customHeight="1">
      <c r="A23" s="473" t="s">
        <v>1244</v>
      </c>
      <c r="B23" s="474" t="s">
        <v>1474</v>
      </c>
      <c r="C23" s="453"/>
      <c r="D23" s="454">
        <v>123</v>
      </c>
      <c r="E23" s="475"/>
      <c r="F23" s="470">
        <v>0</v>
      </c>
      <c r="G23" s="471"/>
      <c r="H23" s="470">
        <v>0</v>
      </c>
    </row>
    <row r="24" spans="1:8" ht="13.5" customHeight="1">
      <c r="A24" s="453"/>
      <c r="B24" s="453"/>
      <c r="C24" s="453"/>
      <c r="D24" s="454"/>
      <c r="E24" s="475"/>
      <c r="F24" s="470"/>
      <c r="G24" s="471"/>
      <c r="H24" s="470"/>
    </row>
    <row r="25" spans="1:8" ht="13.5" customHeight="1">
      <c r="A25" s="472" t="s">
        <v>1246</v>
      </c>
      <c r="B25" s="472" t="s">
        <v>1475</v>
      </c>
      <c r="C25" s="465"/>
      <c r="D25" s="467">
        <v>130</v>
      </c>
      <c r="E25" s="476"/>
      <c r="F25" s="468">
        <f>SUM(F26:F34)</f>
        <v>16119324194</v>
      </c>
      <c r="G25" s="468"/>
      <c r="H25" s="468">
        <f>SUM(H26:H34)</f>
        <v>11444700881</v>
      </c>
    </row>
    <row r="26" spans="1:9" ht="13.5" customHeight="1">
      <c r="A26" s="473" t="s">
        <v>1242</v>
      </c>
      <c r="B26" s="474" t="s">
        <v>1476</v>
      </c>
      <c r="C26" s="453"/>
      <c r="D26" s="454">
        <v>131</v>
      </c>
      <c r="E26" s="475" t="s">
        <v>1477</v>
      </c>
      <c r="F26" s="470">
        <f>13673958066+267710000</f>
        <v>13941668066</v>
      </c>
      <c r="G26" s="471"/>
      <c r="H26" s="470">
        <v>10171282993</v>
      </c>
      <c r="I26" s="521">
        <f>+F26-H26</f>
        <v>3770385073</v>
      </c>
    </row>
    <row r="27" spans="1:9" ht="13.5" customHeight="1">
      <c r="A27" s="473" t="s">
        <v>1243</v>
      </c>
      <c r="B27" s="474" t="s">
        <v>1478</v>
      </c>
      <c r="C27" s="453"/>
      <c r="D27" s="454">
        <v>132</v>
      </c>
      <c r="E27" s="475"/>
      <c r="F27" s="470">
        <v>0</v>
      </c>
      <c r="G27" s="471"/>
      <c r="H27" s="470">
        <v>115600000</v>
      </c>
      <c r="I27" s="521">
        <f>+F27-H27</f>
        <v>-115600000</v>
      </c>
    </row>
    <row r="28" spans="1:9" ht="13.5" customHeight="1">
      <c r="A28" s="473" t="s">
        <v>1244</v>
      </c>
      <c r="B28" s="474" t="s">
        <v>1479</v>
      </c>
      <c r="C28" s="453"/>
      <c r="D28" s="454">
        <v>133</v>
      </c>
      <c r="E28" s="475"/>
      <c r="F28" s="470">
        <v>0</v>
      </c>
      <c r="G28" s="471"/>
      <c r="H28" s="470">
        <v>0</v>
      </c>
      <c r="I28" s="521"/>
    </row>
    <row r="29" spans="1:9" ht="13.5" customHeight="1">
      <c r="A29" s="473" t="s">
        <v>1247</v>
      </c>
      <c r="B29" s="474" t="s">
        <v>1480</v>
      </c>
      <c r="C29" s="453"/>
      <c r="D29" s="454">
        <v>134</v>
      </c>
      <c r="E29" s="475"/>
      <c r="F29" s="470">
        <v>0</v>
      </c>
      <c r="G29" s="471"/>
      <c r="H29" s="470">
        <v>0</v>
      </c>
      <c r="I29" s="521"/>
    </row>
    <row r="30" spans="1:9" ht="13.5" customHeight="1">
      <c r="A30" s="473" t="s">
        <v>1248</v>
      </c>
      <c r="B30" s="474" t="s">
        <v>1481</v>
      </c>
      <c r="C30" s="453"/>
      <c r="D30" s="454">
        <v>135</v>
      </c>
      <c r="E30" s="475"/>
      <c r="F30" s="470">
        <v>0</v>
      </c>
      <c r="G30" s="471"/>
      <c r="H30" s="470">
        <v>0</v>
      </c>
      <c r="I30" s="521"/>
    </row>
    <row r="31" spans="1:9" ht="13.5" customHeight="1">
      <c r="A31" s="473" t="s">
        <v>693</v>
      </c>
      <c r="B31" s="474" t="s">
        <v>1482</v>
      </c>
      <c r="C31" s="453"/>
      <c r="D31" s="454">
        <v>136</v>
      </c>
      <c r="E31" s="475" t="s">
        <v>1483</v>
      </c>
      <c r="F31" s="470">
        <f>1180381912+1001104216+263880000</f>
        <v>2445366128</v>
      </c>
      <c r="G31" s="471"/>
      <c r="H31" s="470">
        <v>1425527888</v>
      </c>
      <c r="I31" s="521">
        <f>+F31-H31</f>
        <v>1019838240</v>
      </c>
    </row>
    <row r="32" spans="1:9" ht="13.5" customHeight="1">
      <c r="A32" s="473" t="s">
        <v>694</v>
      </c>
      <c r="B32" s="474" t="s">
        <v>1484</v>
      </c>
      <c r="C32" s="453"/>
      <c r="D32" s="454">
        <v>137</v>
      </c>
      <c r="E32" s="475" t="s">
        <v>780</v>
      </c>
      <c r="F32" s="470">
        <v>-267710000</v>
      </c>
      <c r="G32" s="471"/>
      <c r="H32" s="470">
        <v>-267710000</v>
      </c>
      <c r="I32" s="521"/>
    </row>
    <row r="33" spans="1:9" ht="13.5" customHeight="1">
      <c r="A33" s="473" t="s">
        <v>389</v>
      </c>
      <c r="B33" s="474" t="s">
        <v>1485</v>
      </c>
      <c r="C33" s="453"/>
      <c r="D33" s="454">
        <v>139</v>
      </c>
      <c r="E33" s="475"/>
      <c r="F33" s="470">
        <v>0</v>
      </c>
      <c r="G33" s="471"/>
      <c r="H33" s="470">
        <v>0</v>
      </c>
      <c r="I33" s="521"/>
    </row>
    <row r="34" spans="1:9" ht="13.5" customHeight="1">
      <c r="A34" s="453"/>
      <c r="B34" s="453"/>
      <c r="C34" s="453"/>
      <c r="D34" s="454"/>
      <c r="E34" s="475"/>
      <c r="F34" s="470"/>
      <c r="G34" s="471"/>
      <c r="H34" s="470"/>
      <c r="I34" s="521"/>
    </row>
    <row r="35" spans="1:9" ht="13.5" customHeight="1">
      <c r="A35" s="472" t="s">
        <v>1249</v>
      </c>
      <c r="B35" s="472" t="s">
        <v>1486</v>
      </c>
      <c r="C35" s="465"/>
      <c r="D35" s="467">
        <v>140</v>
      </c>
      <c r="E35" s="476"/>
      <c r="F35" s="468">
        <f>+F36+F37</f>
        <v>359734724</v>
      </c>
      <c r="G35" s="468"/>
      <c r="H35" s="468">
        <f>+H36+H37</f>
        <v>416997148</v>
      </c>
      <c r="I35" s="521"/>
    </row>
    <row r="36" spans="1:9" ht="13.5" customHeight="1">
      <c r="A36" s="473" t="s">
        <v>1242</v>
      </c>
      <c r="B36" s="474" t="s">
        <v>1486</v>
      </c>
      <c r="C36" s="453"/>
      <c r="D36" s="454">
        <v>141</v>
      </c>
      <c r="E36" s="475" t="s">
        <v>781</v>
      </c>
      <c r="F36" s="470">
        <f>234762876+124971848</f>
        <v>359734724</v>
      </c>
      <c r="G36" s="471"/>
      <c r="H36" s="470">
        <v>416997148</v>
      </c>
      <c r="I36" s="521">
        <f>+F36-H36</f>
        <v>-57262424</v>
      </c>
    </row>
    <row r="37" spans="1:9" ht="13.5" customHeight="1">
      <c r="A37" s="473" t="s">
        <v>1243</v>
      </c>
      <c r="B37" s="474" t="s">
        <v>1487</v>
      </c>
      <c r="C37" s="453"/>
      <c r="D37" s="454">
        <v>149</v>
      </c>
      <c r="E37" s="475"/>
      <c r="F37" s="470">
        <v>0</v>
      </c>
      <c r="G37" s="471"/>
      <c r="H37" s="470">
        <v>0</v>
      </c>
      <c r="I37" s="521"/>
    </row>
    <row r="38" spans="1:9" ht="13.5" customHeight="1">
      <c r="A38" s="453"/>
      <c r="B38" s="453"/>
      <c r="C38" s="453"/>
      <c r="D38" s="454"/>
      <c r="E38" s="475"/>
      <c r="F38" s="470"/>
      <c r="G38" s="471"/>
      <c r="H38" s="470"/>
      <c r="I38" s="521"/>
    </row>
    <row r="39" spans="1:9" ht="13.5" customHeight="1">
      <c r="A39" s="472" t="s">
        <v>690</v>
      </c>
      <c r="B39" s="472" t="s">
        <v>1488</v>
      </c>
      <c r="C39" s="465"/>
      <c r="D39" s="467">
        <v>150</v>
      </c>
      <c r="E39" s="476"/>
      <c r="F39" s="468">
        <f>SUM(F40:F44)</f>
        <v>843856451</v>
      </c>
      <c r="G39" s="468"/>
      <c r="H39" s="468">
        <f>SUM(H40:H44)</f>
        <v>806419997</v>
      </c>
      <c r="I39" s="521"/>
    </row>
    <row r="40" spans="1:9" ht="13.5" customHeight="1">
      <c r="A40" s="473" t="s">
        <v>1242</v>
      </c>
      <c r="B40" s="474" t="s">
        <v>1489</v>
      </c>
      <c r="C40" s="453"/>
      <c r="D40" s="454">
        <v>151</v>
      </c>
      <c r="E40" s="475" t="s">
        <v>1490</v>
      </c>
      <c r="F40" s="470">
        <v>794726937</v>
      </c>
      <c r="G40" s="471"/>
      <c r="H40" s="470">
        <v>757290483</v>
      </c>
      <c r="I40" s="521">
        <f aca="true" t="shared" si="0" ref="I40:I49">+F40-H40</f>
        <v>37436454</v>
      </c>
    </row>
    <row r="41" spans="1:9" ht="13.5" customHeight="1">
      <c r="A41" s="473" t="s">
        <v>1243</v>
      </c>
      <c r="B41" s="474" t="s">
        <v>1491</v>
      </c>
      <c r="C41" s="453"/>
      <c r="D41" s="454">
        <v>152</v>
      </c>
      <c r="E41" s="475"/>
      <c r="F41" s="470">
        <v>0</v>
      </c>
      <c r="G41" s="471"/>
      <c r="H41" s="470">
        <v>0</v>
      </c>
      <c r="I41" s="521">
        <f t="shared" si="0"/>
        <v>0</v>
      </c>
    </row>
    <row r="42" spans="1:9" ht="13.5" customHeight="1">
      <c r="A42" s="473" t="s">
        <v>1244</v>
      </c>
      <c r="B42" s="474" t="s">
        <v>1492</v>
      </c>
      <c r="C42" s="453"/>
      <c r="D42" s="454">
        <v>153</v>
      </c>
      <c r="E42" s="475" t="s">
        <v>55</v>
      </c>
      <c r="F42" s="470">
        <v>49129514</v>
      </c>
      <c r="G42" s="471"/>
      <c r="H42" s="470">
        <v>49129514</v>
      </c>
      <c r="I42" s="521">
        <f t="shared" si="0"/>
        <v>0</v>
      </c>
    </row>
    <row r="43" spans="1:9" ht="13.5" customHeight="1">
      <c r="A43" s="477" t="s">
        <v>1247</v>
      </c>
      <c r="B43" s="478" t="s">
        <v>1493</v>
      </c>
      <c r="C43" s="453"/>
      <c r="D43" s="454">
        <v>154</v>
      </c>
      <c r="E43" s="475"/>
      <c r="F43" s="470">
        <v>0</v>
      </c>
      <c r="G43" s="471"/>
      <c r="H43" s="470">
        <v>0</v>
      </c>
      <c r="I43" s="521">
        <f t="shared" si="0"/>
        <v>0</v>
      </c>
    </row>
    <row r="44" spans="1:9" ht="13.5" customHeight="1">
      <c r="A44" s="477" t="s">
        <v>1248</v>
      </c>
      <c r="B44" s="474" t="s">
        <v>1488</v>
      </c>
      <c r="C44" s="453"/>
      <c r="D44" s="454">
        <v>155</v>
      </c>
      <c r="E44" s="475"/>
      <c r="F44" s="470">
        <v>0</v>
      </c>
      <c r="G44" s="471"/>
      <c r="H44" s="470">
        <v>0</v>
      </c>
      <c r="I44" s="521">
        <f t="shared" si="0"/>
        <v>0</v>
      </c>
    </row>
    <row r="45" spans="1:9" ht="13.5" customHeight="1">
      <c r="A45" s="453"/>
      <c r="B45" s="453"/>
      <c r="C45" s="453"/>
      <c r="D45" s="454"/>
      <c r="E45" s="453"/>
      <c r="F45" s="470"/>
      <c r="G45" s="471"/>
      <c r="H45" s="470"/>
      <c r="I45" s="521">
        <f t="shared" si="0"/>
        <v>0</v>
      </c>
    </row>
    <row r="46" spans="1:9" ht="13.5" customHeight="1">
      <c r="A46" s="453"/>
      <c r="B46" s="453"/>
      <c r="C46" s="453"/>
      <c r="D46" s="454"/>
      <c r="E46" s="453"/>
      <c r="F46" s="470"/>
      <c r="G46" s="471"/>
      <c r="H46" s="470"/>
      <c r="I46" s="521">
        <f t="shared" si="0"/>
        <v>0</v>
      </c>
    </row>
    <row r="47" spans="1:9" s="481" customFormat="1" ht="13.5" customHeight="1">
      <c r="A47" s="479" t="s">
        <v>1600</v>
      </c>
      <c r="B47" s="478"/>
      <c r="C47" s="478"/>
      <c r="D47" s="478"/>
      <c r="E47" s="478"/>
      <c r="F47" s="480"/>
      <c r="G47" s="478"/>
      <c r="H47" s="480"/>
      <c r="I47" s="521">
        <f t="shared" si="0"/>
        <v>0</v>
      </c>
    </row>
    <row r="48" spans="1:9" s="487" customFormat="1" ht="14.25" customHeight="1" thickBot="1">
      <c r="A48" s="482" t="s">
        <v>1494</v>
      </c>
      <c r="B48" s="483"/>
      <c r="C48" s="483"/>
      <c r="D48" s="484"/>
      <c r="E48" s="484"/>
      <c r="F48" s="485"/>
      <c r="G48" s="486"/>
      <c r="H48" s="485"/>
      <c r="I48" s="521">
        <f t="shared" si="0"/>
        <v>0</v>
      </c>
    </row>
    <row r="49" spans="1:9" ht="13.5" customHeight="1">
      <c r="A49" s="453"/>
      <c r="B49" s="453"/>
      <c r="C49" s="453"/>
      <c r="D49" s="454"/>
      <c r="E49" s="453"/>
      <c r="F49" s="470"/>
      <c r="G49" s="471"/>
      <c r="H49" s="470"/>
      <c r="I49" s="521">
        <f t="shared" si="0"/>
        <v>0</v>
      </c>
    </row>
    <row r="50" spans="1:9" s="508" customFormat="1" ht="27.75" customHeight="1">
      <c r="A50" s="527" t="s">
        <v>1353</v>
      </c>
      <c r="B50" s="527"/>
      <c r="C50" s="527"/>
      <c r="D50" s="512" t="s">
        <v>1463</v>
      </c>
      <c r="E50" s="512" t="s">
        <v>1495</v>
      </c>
      <c r="F50" s="513" t="s">
        <v>1464</v>
      </c>
      <c r="G50" s="514"/>
      <c r="H50" s="513" t="s">
        <v>1465</v>
      </c>
      <c r="I50" s="521"/>
    </row>
    <row r="51" spans="1:9" ht="13.5" customHeight="1">
      <c r="A51" s="453"/>
      <c r="B51" s="453"/>
      <c r="C51" s="453"/>
      <c r="D51" s="454"/>
      <c r="E51" s="453"/>
      <c r="F51" s="470"/>
      <c r="G51" s="471"/>
      <c r="H51" s="470"/>
      <c r="I51" s="521"/>
    </row>
    <row r="52" spans="1:9" ht="13.5" customHeight="1">
      <c r="A52" s="465" t="s">
        <v>1496</v>
      </c>
      <c r="B52" s="465" t="s">
        <v>1497</v>
      </c>
      <c r="C52" s="465"/>
      <c r="D52" s="467">
        <v>200</v>
      </c>
      <c r="E52" s="465"/>
      <c r="F52" s="468">
        <f>+F54+F63+F78+F89</f>
        <v>38736212640</v>
      </c>
      <c r="G52" s="468">
        <f>+G54+G63+G78+G89</f>
        <v>0</v>
      </c>
      <c r="H52" s="468">
        <f>+H54+H63+H78+H89</f>
        <v>39763721994</v>
      </c>
      <c r="I52" s="521"/>
    </row>
    <row r="53" spans="1:9" ht="13.5" customHeight="1">
      <c r="A53" s="453"/>
      <c r="B53" s="453"/>
      <c r="C53" s="453"/>
      <c r="D53" s="454"/>
      <c r="E53" s="453"/>
      <c r="F53" s="470"/>
      <c r="G53" s="471"/>
      <c r="H53" s="470"/>
      <c r="I53" s="521"/>
    </row>
    <row r="54" spans="1:9" ht="13.5" customHeight="1">
      <c r="A54" s="472" t="s">
        <v>1241</v>
      </c>
      <c r="B54" s="472" t="s">
        <v>1498</v>
      </c>
      <c r="C54" s="465"/>
      <c r="D54" s="467">
        <v>210</v>
      </c>
      <c r="E54" s="465"/>
      <c r="F54" s="468">
        <f>SUM(F55:F61)</f>
        <v>290000000</v>
      </c>
      <c r="G54" s="468"/>
      <c r="H54" s="468">
        <f>SUM(H55:H61)</f>
        <v>290000000</v>
      </c>
      <c r="I54" s="521"/>
    </row>
    <row r="55" spans="1:9" ht="13.5" customHeight="1">
      <c r="A55" s="473" t="s">
        <v>1242</v>
      </c>
      <c r="B55" s="474" t="s">
        <v>1499</v>
      </c>
      <c r="C55" s="453"/>
      <c r="D55" s="454">
        <v>211</v>
      </c>
      <c r="E55" s="475"/>
      <c r="F55" s="470">
        <v>0</v>
      </c>
      <c r="G55" s="471"/>
      <c r="H55" s="470">
        <v>0</v>
      </c>
      <c r="I55" s="521"/>
    </row>
    <row r="56" spans="1:9" ht="13.5" customHeight="1">
      <c r="A56" s="473" t="s">
        <v>1243</v>
      </c>
      <c r="B56" s="474" t="s">
        <v>1500</v>
      </c>
      <c r="C56" s="453"/>
      <c r="D56" s="454">
        <v>212</v>
      </c>
      <c r="E56" s="475"/>
      <c r="F56" s="470">
        <v>0</v>
      </c>
      <c r="G56" s="471"/>
      <c r="H56" s="470">
        <v>0</v>
      </c>
      <c r="I56" s="521"/>
    </row>
    <row r="57" spans="1:9" ht="13.5" customHeight="1">
      <c r="A57" s="473" t="s">
        <v>1244</v>
      </c>
      <c r="B57" s="474" t="s">
        <v>1501</v>
      </c>
      <c r="C57" s="453"/>
      <c r="D57" s="454">
        <v>213</v>
      </c>
      <c r="E57" s="475"/>
      <c r="F57" s="470">
        <v>0</v>
      </c>
      <c r="G57" s="471"/>
      <c r="H57" s="470">
        <v>0</v>
      </c>
      <c r="I57" s="521"/>
    </row>
    <row r="58" spans="1:9" ht="13.5" customHeight="1">
      <c r="A58" s="473" t="s">
        <v>1247</v>
      </c>
      <c r="B58" s="474" t="s">
        <v>1502</v>
      </c>
      <c r="C58" s="453"/>
      <c r="D58" s="454">
        <v>214</v>
      </c>
      <c r="E58" s="475"/>
      <c r="F58" s="470">
        <v>0</v>
      </c>
      <c r="G58" s="471"/>
      <c r="H58" s="470">
        <v>0</v>
      </c>
      <c r="I58" s="521"/>
    </row>
    <row r="59" spans="1:9" ht="13.5" customHeight="1">
      <c r="A59" s="473" t="s">
        <v>1248</v>
      </c>
      <c r="B59" s="474" t="s">
        <v>1503</v>
      </c>
      <c r="C59" s="453"/>
      <c r="D59" s="454">
        <v>215</v>
      </c>
      <c r="E59" s="475"/>
      <c r="F59" s="470">
        <v>0</v>
      </c>
      <c r="G59" s="471"/>
      <c r="H59" s="470">
        <v>0</v>
      </c>
      <c r="I59" s="521"/>
    </row>
    <row r="60" spans="1:9" ht="13.5" customHeight="1">
      <c r="A60" s="473" t="s">
        <v>693</v>
      </c>
      <c r="B60" s="474" t="s">
        <v>1504</v>
      </c>
      <c r="C60" s="453"/>
      <c r="D60" s="454">
        <v>216</v>
      </c>
      <c r="E60" s="475" t="s">
        <v>1505</v>
      </c>
      <c r="F60" s="470">
        <v>290000000</v>
      </c>
      <c r="G60" s="471"/>
      <c r="H60" s="470">
        <v>290000000</v>
      </c>
      <c r="I60" s="521"/>
    </row>
    <row r="61" spans="1:9" ht="13.5" customHeight="1">
      <c r="A61" s="473" t="s">
        <v>694</v>
      </c>
      <c r="B61" s="474" t="s">
        <v>1506</v>
      </c>
      <c r="C61" s="453"/>
      <c r="D61" s="454">
        <v>219</v>
      </c>
      <c r="E61" s="475"/>
      <c r="F61" s="470">
        <v>0</v>
      </c>
      <c r="G61" s="471"/>
      <c r="H61" s="470">
        <v>0</v>
      </c>
      <c r="I61" s="521"/>
    </row>
    <row r="62" spans="1:9" ht="13.5" customHeight="1">
      <c r="A62" s="453"/>
      <c r="B62" s="453"/>
      <c r="C62" s="453"/>
      <c r="D62" s="454"/>
      <c r="E62" s="475"/>
      <c r="F62" s="470"/>
      <c r="G62" s="471"/>
      <c r="H62" s="470"/>
      <c r="I62" s="521"/>
    </row>
    <row r="63" spans="1:9" ht="13.5" customHeight="1">
      <c r="A63" s="490" t="s">
        <v>1245</v>
      </c>
      <c r="B63" s="490" t="s">
        <v>1507</v>
      </c>
      <c r="C63" s="465"/>
      <c r="D63" s="467">
        <v>220</v>
      </c>
      <c r="E63" s="476"/>
      <c r="F63" s="468">
        <f>+F64+F67+F70</f>
        <v>34939102222</v>
      </c>
      <c r="G63" s="468"/>
      <c r="H63" s="468">
        <f>+H64+H67+H70</f>
        <v>36765049615</v>
      </c>
      <c r="I63" s="521"/>
    </row>
    <row r="64" spans="1:9" ht="13.5" customHeight="1">
      <c r="A64" s="477" t="s">
        <v>1242</v>
      </c>
      <c r="B64" s="478" t="s">
        <v>1508</v>
      </c>
      <c r="C64" s="453"/>
      <c r="D64" s="454">
        <v>221</v>
      </c>
      <c r="E64" s="475" t="s">
        <v>782</v>
      </c>
      <c r="F64" s="470">
        <f>SUM(F65:F66)</f>
        <v>34939102222</v>
      </c>
      <c r="G64" s="470"/>
      <c r="H64" s="470">
        <f>SUM(H65:H66)</f>
        <v>36765049615</v>
      </c>
      <c r="I64" s="521"/>
    </row>
    <row r="65" spans="1:9" ht="13.5" customHeight="1">
      <c r="A65" s="491" t="s">
        <v>1360</v>
      </c>
      <c r="B65" s="491" t="s">
        <v>1509</v>
      </c>
      <c r="C65" s="492"/>
      <c r="D65" s="493">
        <v>222</v>
      </c>
      <c r="E65" s="494"/>
      <c r="F65" s="495">
        <v>69790629156</v>
      </c>
      <c r="G65" s="496"/>
      <c r="H65" s="495">
        <v>67639589032</v>
      </c>
      <c r="I65" s="521"/>
    </row>
    <row r="66" spans="1:9" ht="13.5" customHeight="1">
      <c r="A66" s="491" t="s">
        <v>1360</v>
      </c>
      <c r="B66" s="491" t="s">
        <v>1510</v>
      </c>
      <c r="C66" s="492"/>
      <c r="D66" s="493">
        <v>223</v>
      </c>
      <c r="E66" s="494"/>
      <c r="F66" s="495">
        <v>-34851526934</v>
      </c>
      <c r="G66" s="496"/>
      <c r="H66" s="495">
        <v>-30874539417</v>
      </c>
      <c r="I66" s="521">
        <f>+F66-H66</f>
        <v>-3976987517</v>
      </c>
    </row>
    <row r="67" spans="1:9" ht="13.5" customHeight="1">
      <c r="A67" s="477" t="s">
        <v>1243</v>
      </c>
      <c r="B67" s="478" t="s">
        <v>1511</v>
      </c>
      <c r="C67" s="453"/>
      <c r="D67" s="454">
        <v>224</v>
      </c>
      <c r="E67" s="475"/>
      <c r="F67" s="470">
        <v>0</v>
      </c>
      <c r="G67" s="471"/>
      <c r="H67" s="470">
        <v>0</v>
      </c>
      <c r="I67" s="521"/>
    </row>
    <row r="68" spans="1:9" ht="13.5" customHeight="1">
      <c r="A68" s="491" t="s">
        <v>1360</v>
      </c>
      <c r="B68" s="491" t="s">
        <v>1509</v>
      </c>
      <c r="C68" s="492"/>
      <c r="D68" s="493">
        <v>225</v>
      </c>
      <c r="E68" s="494"/>
      <c r="F68" s="495">
        <v>0</v>
      </c>
      <c r="G68" s="496"/>
      <c r="H68" s="495">
        <v>0</v>
      </c>
      <c r="I68" s="521"/>
    </row>
    <row r="69" spans="1:9" ht="13.5" customHeight="1">
      <c r="A69" s="491" t="s">
        <v>1360</v>
      </c>
      <c r="B69" s="491" t="s">
        <v>1510</v>
      </c>
      <c r="C69" s="492"/>
      <c r="D69" s="493">
        <v>226</v>
      </c>
      <c r="E69" s="494"/>
      <c r="F69" s="495">
        <v>0</v>
      </c>
      <c r="G69" s="496"/>
      <c r="H69" s="495">
        <v>0</v>
      </c>
      <c r="I69" s="521"/>
    </row>
    <row r="70" spans="1:9" ht="13.5" customHeight="1">
      <c r="A70" s="477" t="s">
        <v>1244</v>
      </c>
      <c r="B70" s="478" t="s">
        <v>1512</v>
      </c>
      <c r="C70" s="453"/>
      <c r="D70" s="454">
        <v>227</v>
      </c>
      <c r="E70" s="475"/>
      <c r="F70" s="470">
        <v>0</v>
      </c>
      <c r="G70" s="471"/>
      <c r="H70" s="470">
        <v>0</v>
      </c>
      <c r="I70" s="521"/>
    </row>
    <row r="71" spans="1:9" ht="13.5" customHeight="1">
      <c r="A71" s="491" t="s">
        <v>1360</v>
      </c>
      <c r="B71" s="491" t="s">
        <v>1509</v>
      </c>
      <c r="C71" s="492"/>
      <c r="D71" s="493">
        <v>228</v>
      </c>
      <c r="E71" s="494"/>
      <c r="F71" s="495">
        <v>0</v>
      </c>
      <c r="G71" s="496"/>
      <c r="H71" s="495">
        <v>0</v>
      </c>
      <c r="I71" s="521"/>
    </row>
    <row r="72" spans="1:9" ht="13.5" customHeight="1">
      <c r="A72" s="491" t="s">
        <v>1360</v>
      </c>
      <c r="B72" s="491" t="s">
        <v>1510</v>
      </c>
      <c r="C72" s="492"/>
      <c r="D72" s="493">
        <v>229</v>
      </c>
      <c r="E72" s="494"/>
      <c r="F72" s="495">
        <v>0</v>
      </c>
      <c r="G72" s="496"/>
      <c r="H72" s="495">
        <v>0</v>
      </c>
      <c r="I72" s="521"/>
    </row>
    <row r="73" spans="1:9" ht="13.5" customHeight="1">
      <c r="A73" s="453"/>
      <c r="B73" s="453"/>
      <c r="C73" s="453"/>
      <c r="D73" s="454"/>
      <c r="E73" s="475"/>
      <c r="F73" s="470"/>
      <c r="G73" s="471"/>
      <c r="H73" s="470"/>
      <c r="I73" s="521"/>
    </row>
    <row r="74" spans="1:9" ht="13.5" customHeight="1">
      <c r="A74" s="490" t="s">
        <v>1246</v>
      </c>
      <c r="B74" s="490" t="s">
        <v>1513</v>
      </c>
      <c r="C74" s="465"/>
      <c r="D74" s="467">
        <v>230</v>
      </c>
      <c r="E74" s="476"/>
      <c r="F74" s="468">
        <v>0</v>
      </c>
      <c r="G74" s="469"/>
      <c r="H74" s="468">
        <v>0</v>
      </c>
      <c r="I74" s="521"/>
    </row>
    <row r="75" spans="1:9" ht="13.5" customHeight="1">
      <c r="A75" s="478" t="s">
        <v>1360</v>
      </c>
      <c r="B75" s="478" t="s">
        <v>1509</v>
      </c>
      <c r="C75" s="453"/>
      <c r="D75" s="454">
        <v>231</v>
      </c>
      <c r="E75" s="475"/>
      <c r="F75" s="470">
        <v>0</v>
      </c>
      <c r="G75" s="471"/>
      <c r="H75" s="470">
        <v>0</v>
      </c>
      <c r="I75" s="521"/>
    </row>
    <row r="76" spans="1:9" ht="13.5" customHeight="1">
      <c r="A76" s="478" t="s">
        <v>1360</v>
      </c>
      <c r="B76" s="478" t="s">
        <v>1510</v>
      </c>
      <c r="C76" s="453"/>
      <c r="D76" s="454">
        <v>232</v>
      </c>
      <c r="E76" s="475"/>
      <c r="F76" s="470">
        <v>0</v>
      </c>
      <c r="G76" s="471"/>
      <c r="H76" s="470">
        <v>0</v>
      </c>
      <c r="I76" s="521"/>
    </row>
    <row r="77" spans="1:9" ht="13.5" customHeight="1">
      <c r="A77" s="453"/>
      <c r="B77" s="453"/>
      <c r="C77" s="453"/>
      <c r="D77" s="454"/>
      <c r="E77" s="475"/>
      <c r="F77" s="470"/>
      <c r="G77" s="471"/>
      <c r="H77" s="470"/>
      <c r="I77" s="521"/>
    </row>
    <row r="78" spans="1:9" ht="13.5" customHeight="1">
      <c r="A78" s="490" t="s">
        <v>1249</v>
      </c>
      <c r="B78" s="490" t="s">
        <v>1514</v>
      </c>
      <c r="C78" s="465"/>
      <c r="D78" s="467">
        <v>240</v>
      </c>
      <c r="E78" s="476"/>
      <c r="F78" s="468">
        <f>+F79+F80</f>
        <v>0</v>
      </c>
      <c r="G78" s="468"/>
      <c r="H78" s="468">
        <f>+H79+H80</f>
        <v>0</v>
      </c>
      <c r="I78" s="521"/>
    </row>
    <row r="79" spans="1:9" ht="13.5" customHeight="1">
      <c r="A79" s="477" t="s">
        <v>1242</v>
      </c>
      <c r="B79" s="478" t="s">
        <v>1515</v>
      </c>
      <c r="C79" s="453"/>
      <c r="D79" s="454">
        <v>241</v>
      </c>
      <c r="E79" s="475"/>
      <c r="F79" s="470">
        <v>0</v>
      </c>
      <c r="G79" s="471"/>
      <c r="H79" s="470">
        <v>0</v>
      </c>
      <c r="I79" s="521"/>
    </row>
    <row r="80" spans="1:9" ht="13.5" customHeight="1">
      <c r="A80" s="477" t="s">
        <v>1243</v>
      </c>
      <c r="B80" s="478" t="s">
        <v>1516</v>
      </c>
      <c r="C80" s="453"/>
      <c r="D80" s="454">
        <v>242</v>
      </c>
      <c r="E80" s="475" t="s">
        <v>1517</v>
      </c>
      <c r="F80" s="470"/>
      <c r="G80" s="471"/>
      <c r="H80" s="470">
        <v>0</v>
      </c>
      <c r="I80" s="521">
        <f>+F80-H80</f>
        <v>0</v>
      </c>
    </row>
    <row r="81" spans="1:9" ht="13.5" customHeight="1">
      <c r="A81" s="453"/>
      <c r="B81" s="453"/>
      <c r="C81" s="453"/>
      <c r="D81" s="454"/>
      <c r="E81" s="475"/>
      <c r="F81" s="470"/>
      <c r="G81" s="471"/>
      <c r="H81" s="470"/>
      <c r="I81" s="521"/>
    </row>
    <row r="82" spans="1:9" ht="13.5" customHeight="1">
      <c r="A82" s="490" t="s">
        <v>690</v>
      </c>
      <c r="B82" s="490" t="s">
        <v>1518</v>
      </c>
      <c r="C82" s="465"/>
      <c r="D82" s="467">
        <v>250</v>
      </c>
      <c r="E82" s="476"/>
      <c r="F82" s="468">
        <v>0</v>
      </c>
      <c r="G82" s="469"/>
      <c r="H82" s="468">
        <v>0</v>
      </c>
      <c r="I82" s="521"/>
    </row>
    <row r="83" spans="1:9" ht="13.5" customHeight="1">
      <c r="A83" s="477" t="s">
        <v>1242</v>
      </c>
      <c r="B83" s="478" t="s">
        <v>1519</v>
      </c>
      <c r="C83" s="453"/>
      <c r="D83" s="454">
        <v>251</v>
      </c>
      <c r="E83" s="475"/>
      <c r="F83" s="470">
        <v>0</v>
      </c>
      <c r="G83" s="471"/>
      <c r="H83" s="470">
        <v>0</v>
      </c>
      <c r="I83" s="521"/>
    </row>
    <row r="84" spans="1:9" ht="13.5" customHeight="1">
      <c r="A84" s="477" t="s">
        <v>1243</v>
      </c>
      <c r="B84" s="478" t="s">
        <v>1520</v>
      </c>
      <c r="C84" s="453"/>
      <c r="D84" s="454">
        <v>252</v>
      </c>
      <c r="E84" s="475"/>
      <c r="F84" s="470">
        <v>0</v>
      </c>
      <c r="G84" s="471"/>
      <c r="H84" s="470">
        <v>0</v>
      </c>
      <c r="I84" s="521"/>
    </row>
    <row r="85" spans="1:9" ht="13.5" customHeight="1">
      <c r="A85" s="477" t="s">
        <v>1244</v>
      </c>
      <c r="B85" s="478" t="s">
        <v>1521</v>
      </c>
      <c r="C85" s="453"/>
      <c r="D85" s="454">
        <v>253</v>
      </c>
      <c r="E85" s="475"/>
      <c r="F85" s="470">
        <v>0</v>
      </c>
      <c r="G85" s="471"/>
      <c r="H85" s="470">
        <v>0</v>
      </c>
      <c r="I85" s="521"/>
    </row>
    <row r="86" spans="1:9" ht="13.5" customHeight="1">
      <c r="A86" s="477" t="s">
        <v>1247</v>
      </c>
      <c r="B86" s="478" t="s">
        <v>1522</v>
      </c>
      <c r="C86" s="453"/>
      <c r="D86" s="454">
        <v>254</v>
      </c>
      <c r="E86" s="475"/>
      <c r="F86" s="470">
        <v>0</v>
      </c>
      <c r="G86" s="471"/>
      <c r="H86" s="470">
        <v>0</v>
      </c>
      <c r="I86" s="521"/>
    </row>
    <row r="87" spans="1:9" ht="13.5" customHeight="1">
      <c r="A87" s="477" t="s">
        <v>1248</v>
      </c>
      <c r="B87" s="478" t="s">
        <v>1474</v>
      </c>
      <c r="C87" s="453"/>
      <c r="D87" s="454">
        <v>255</v>
      </c>
      <c r="E87" s="475"/>
      <c r="F87" s="470">
        <v>0</v>
      </c>
      <c r="G87" s="471"/>
      <c r="H87" s="470">
        <v>0</v>
      </c>
      <c r="I87" s="521"/>
    </row>
    <row r="88" spans="1:9" ht="13.5" customHeight="1">
      <c r="A88" s="453"/>
      <c r="B88" s="453"/>
      <c r="C88" s="453"/>
      <c r="D88" s="454"/>
      <c r="E88" s="475"/>
      <c r="F88" s="470"/>
      <c r="G88" s="471"/>
      <c r="H88" s="470"/>
      <c r="I88" s="521"/>
    </row>
    <row r="89" spans="1:9" ht="13.5" customHeight="1">
      <c r="A89" s="490" t="s">
        <v>1523</v>
      </c>
      <c r="B89" s="490" t="s">
        <v>1524</v>
      </c>
      <c r="C89" s="465"/>
      <c r="D89" s="467">
        <v>260</v>
      </c>
      <c r="E89" s="476"/>
      <c r="F89" s="468">
        <f>+F90+F91</f>
        <v>3507110418</v>
      </c>
      <c r="G89" s="468">
        <f>+G90+G91</f>
        <v>0</v>
      </c>
      <c r="H89" s="468">
        <f>+H90+H91</f>
        <v>2708672379</v>
      </c>
      <c r="I89" s="521"/>
    </row>
    <row r="90" spans="1:9" ht="13.5" customHeight="1">
      <c r="A90" s="477" t="s">
        <v>1242</v>
      </c>
      <c r="B90" s="478" t="s">
        <v>1525</v>
      </c>
      <c r="C90" s="453"/>
      <c r="D90" s="454">
        <v>261</v>
      </c>
      <c r="E90" s="475" t="s">
        <v>1490</v>
      </c>
      <c r="F90" s="470">
        <v>3507110418</v>
      </c>
      <c r="G90" s="471"/>
      <c r="H90" s="470">
        <v>2708672379</v>
      </c>
      <c r="I90" s="521">
        <f>+F90-H90</f>
        <v>798438039</v>
      </c>
    </row>
    <row r="91" spans="1:9" ht="13.5" customHeight="1">
      <c r="A91" s="477" t="s">
        <v>1243</v>
      </c>
      <c r="B91" s="478" t="s">
        <v>1526</v>
      </c>
      <c r="C91" s="453"/>
      <c r="D91" s="454">
        <v>262</v>
      </c>
      <c r="E91" s="475" t="s">
        <v>784</v>
      </c>
      <c r="F91" s="470">
        <v>0</v>
      </c>
      <c r="G91" s="471"/>
      <c r="H91" s="470">
        <v>0</v>
      </c>
      <c r="I91" s="521"/>
    </row>
    <row r="92" spans="1:9" ht="13.5" customHeight="1">
      <c r="A92" s="477" t="s">
        <v>1244</v>
      </c>
      <c r="B92" s="478" t="s">
        <v>1527</v>
      </c>
      <c r="C92" s="453"/>
      <c r="D92" s="454">
        <v>263</v>
      </c>
      <c r="E92" s="475"/>
      <c r="F92" s="470">
        <v>0</v>
      </c>
      <c r="G92" s="471"/>
      <c r="H92" s="470">
        <v>0</v>
      </c>
      <c r="I92" s="521"/>
    </row>
    <row r="93" spans="1:9" ht="13.5" customHeight="1">
      <c r="A93" s="477" t="s">
        <v>1247</v>
      </c>
      <c r="B93" s="478" t="s">
        <v>1524</v>
      </c>
      <c r="C93" s="453"/>
      <c r="D93" s="454">
        <v>268</v>
      </c>
      <c r="E93" s="475"/>
      <c r="F93" s="470">
        <v>0</v>
      </c>
      <c r="G93" s="471"/>
      <c r="H93" s="470">
        <v>0</v>
      </c>
      <c r="I93" s="521"/>
    </row>
    <row r="94" spans="1:9" ht="13.5" customHeight="1">
      <c r="A94" s="453"/>
      <c r="B94" s="453"/>
      <c r="C94" s="453"/>
      <c r="D94" s="454"/>
      <c r="E94" s="453"/>
      <c r="F94" s="470"/>
      <c r="G94" s="471"/>
      <c r="H94" s="470"/>
      <c r="I94" s="521"/>
    </row>
    <row r="95" spans="1:9" ht="18" customHeight="1" thickBot="1">
      <c r="A95" s="465"/>
      <c r="B95" s="465" t="s">
        <v>1528</v>
      </c>
      <c r="C95" s="465"/>
      <c r="D95" s="467">
        <v>270</v>
      </c>
      <c r="E95" s="465"/>
      <c r="F95" s="497">
        <f>+F52+F14</f>
        <v>59574701402</v>
      </c>
      <c r="G95" s="517"/>
      <c r="H95" s="497">
        <f>+H52+H14</f>
        <v>57882199473</v>
      </c>
      <c r="I95" s="521"/>
    </row>
    <row r="96" spans="1:8" ht="13.5" customHeight="1" thickTop="1">
      <c r="A96" s="453"/>
      <c r="B96" s="453"/>
      <c r="C96" s="453"/>
      <c r="D96" s="454"/>
      <c r="E96" s="453"/>
      <c r="F96" s="470"/>
      <c r="G96" s="471"/>
      <c r="H96" s="470"/>
    </row>
    <row r="97" spans="1:8" ht="13.5" customHeight="1">
      <c r="A97" s="453"/>
      <c r="B97" s="453"/>
      <c r="C97" s="453"/>
      <c r="D97" s="454"/>
      <c r="E97" s="453"/>
      <c r="F97" s="470"/>
      <c r="G97" s="471"/>
      <c r="H97" s="470"/>
    </row>
    <row r="98" spans="1:9" s="481" customFormat="1" ht="13.5" customHeight="1">
      <c r="A98" s="479" t="s">
        <v>1620</v>
      </c>
      <c r="B98" s="478"/>
      <c r="C98" s="478"/>
      <c r="D98" s="478"/>
      <c r="E98" s="478"/>
      <c r="F98" s="480"/>
      <c r="G98" s="478"/>
      <c r="H98" s="480"/>
      <c r="I98" s="522"/>
    </row>
    <row r="99" spans="1:9" s="487" customFormat="1" ht="14.25" customHeight="1" thickBot="1">
      <c r="A99" s="482" t="s">
        <v>1494</v>
      </c>
      <c r="B99" s="483"/>
      <c r="C99" s="483"/>
      <c r="D99" s="484"/>
      <c r="E99" s="484"/>
      <c r="F99" s="485"/>
      <c r="G99" s="486"/>
      <c r="H99" s="485"/>
      <c r="I99" s="523"/>
    </row>
    <row r="100" spans="1:8" ht="13.5" customHeight="1">
      <c r="A100" s="453"/>
      <c r="B100" s="453"/>
      <c r="C100" s="453"/>
      <c r="D100" s="454"/>
      <c r="E100" s="453"/>
      <c r="F100" s="470"/>
      <c r="G100" s="471"/>
      <c r="H100" s="470"/>
    </row>
    <row r="101" spans="1:8" ht="27.75" customHeight="1">
      <c r="A101" s="463" t="s">
        <v>1353</v>
      </c>
      <c r="B101" s="463"/>
      <c r="C101" s="463"/>
      <c r="D101" s="464" t="s">
        <v>1463</v>
      </c>
      <c r="E101" s="464" t="s">
        <v>1495</v>
      </c>
      <c r="F101" s="488" t="s">
        <v>1464</v>
      </c>
      <c r="G101" s="489"/>
      <c r="H101" s="488" t="s">
        <v>1465</v>
      </c>
    </row>
    <row r="102" spans="1:8" ht="13.5" customHeight="1">
      <c r="A102" s="453"/>
      <c r="B102" s="453"/>
      <c r="C102" s="453"/>
      <c r="D102" s="454"/>
      <c r="E102" s="453"/>
      <c r="F102" s="470"/>
      <c r="G102" s="471"/>
      <c r="H102" s="470"/>
    </row>
    <row r="103" spans="1:8" ht="13.5" customHeight="1">
      <c r="A103" s="490" t="s">
        <v>1529</v>
      </c>
      <c r="B103" s="490" t="s">
        <v>1530</v>
      </c>
      <c r="C103" s="465"/>
      <c r="D103" s="467">
        <v>300</v>
      </c>
      <c r="E103" s="465"/>
      <c r="F103" s="468">
        <f>+F105+F121</f>
        <v>13148842212</v>
      </c>
      <c r="G103" s="468"/>
      <c r="H103" s="468">
        <f>+H105+H121</f>
        <v>10747330630</v>
      </c>
    </row>
    <row r="104" spans="1:8" ht="13.5" customHeight="1">
      <c r="A104" s="477"/>
      <c r="B104" s="478"/>
      <c r="C104" s="453"/>
      <c r="D104" s="454"/>
      <c r="E104" s="453"/>
      <c r="F104" s="470"/>
      <c r="G104" s="471"/>
      <c r="H104" s="470"/>
    </row>
    <row r="105" spans="1:8" ht="13.5" customHeight="1">
      <c r="A105" s="490" t="s">
        <v>1241</v>
      </c>
      <c r="B105" s="490" t="s">
        <v>1531</v>
      </c>
      <c r="C105" s="465"/>
      <c r="D105" s="467">
        <v>310</v>
      </c>
      <c r="E105" s="465"/>
      <c r="F105" s="468">
        <f>SUM(F106:F119)</f>
        <v>13148842212</v>
      </c>
      <c r="G105" s="468"/>
      <c r="H105" s="468">
        <f>SUM(H106:H119)</f>
        <v>10747330630</v>
      </c>
    </row>
    <row r="106" spans="1:9" ht="13.5" customHeight="1">
      <c r="A106" s="477" t="s">
        <v>1242</v>
      </c>
      <c r="B106" s="478" t="s">
        <v>1532</v>
      </c>
      <c r="C106" s="453"/>
      <c r="D106" s="454">
        <v>311</v>
      </c>
      <c r="E106" s="475" t="s">
        <v>785</v>
      </c>
      <c r="F106" s="470">
        <v>6103941963</v>
      </c>
      <c r="G106" s="471"/>
      <c r="H106" s="470">
        <v>2312501390</v>
      </c>
      <c r="I106" s="521">
        <f>+F106-H106</f>
        <v>3791440573</v>
      </c>
    </row>
    <row r="107" spans="1:9" ht="13.5" customHeight="1">
      <c r="A107" s="477" t="s">
        <v>1243</v>
      </c>
      <c r="B107" s="478" t="s">
        <v>1533</v>
      </c>
      <c r="C107" s="453"/>
      <c r="D107" s="454">
        <v>312</v>
      </c>
      <c r="E107" s="475"/>
      <c r="F107" s="470">
        <v>0</v>
      </c>
      <c r="G107" s="471"/>
      <c r="H107" s="470">
        <v>0</v>
      </c>
      <c r="I107" s="521"/>
    </row>
    <row r="108" spans="1:9" ht="13.5" customHeight="1">
      <c r="A108" s="477" t="s">
        <v>1244</v>
      </c>
      <c r="B108" s="478" t="s">
        <v>1534</v>
      </c>
      <c r="C108" s="453"/>
      <c r="D108" s="454">
        <v>313</v>
      </c>
      <c r="E108" s="475" t="s">
        <v>55</v>
      </c>
      <c r="F108" s="470">
        <f>288862347+13232951+281475</f>
        <v>302376773</v>
      </c>
      <c r="G108" s="471"/>
      <c r="H108" s="470">
        <v>292315954</v>
      </c>
      <c r="I108" s="521">
        <f aca="true" t="shared" si="1" ref="I108:I115">+F108-H108</f>
        <v>10060819</v>
      </c>
    </row>
    <row r="109" spans="1:9" ht="13.5" customHeight="1">
      <c r="A109" s="477" t="s">
        <v>1247</v>
      </c>
      <c r="B109" s="478" t="s">
        <v>1535</v>
      </c>
      <c r="C109" s="453"/>
      <c r="D109" s="454">
        <v>314</v>
      </c>
      <c r="E109" s="475" t="s">
        <v>56</v>
      </c>
      <c r="F109" s="470">
        <v>462945763</v>
      </c>
      <c r="G109" s="471"/>
      <c r="H109" s="470">
        <v>706033944</v>
      </c>
      <c r="I109" s="521">
        <f t="shared" si="1"/>
        <v>-243088181</v>
      </c>
    </row>
    <row r="110" spans="1:9" ht="13.5" customHeight="1">
      <c r="A110" s="477" t="s">
        <v>1248</v>
      </c>
      <c r="B110" s="478" t="s">
        <v>1536</v>
      </c>
      <c r="C110" s="453"/>
      <c r="D110" s="454">
        <v>315</v>
      </c>
      <c r="E110" s="475" t="s">
        <v>57</v>
      </c>
      <c r="F110" s="470">
        <v>9881740</v>
      </c>
      <c r="G110" s="471"/>
      <c r="H110" s="470">
        <v>72133408</v>
      </c>
      <c r="I110" s="521">
        <f t="shared" si="1"/>
        <v>-62251668</v>
      </c>
    </row>
    <row r="111" spans="1:9" ht="13.5" customHeight="1">
      <c r="A111" s="477" t="s">
        <v>693</v>
      </c>
      <c r="B111" s="478" t="s">
        <v>1537</v>
      </c>
      <c r="C111" s="453"/>
      <c r="D111" s="454">
        <v>316</v>
      </c>
      <c r="E111" s="475"/>
      <c r="F111" s="470">
        <v>0</v>
      </c>
      <c r="G111" s="471"/>
      <c r="H111" s="470">
        <v>0</v>
      </c>
      <c r="I111" s="521"/>
    </row>
    <row r="112" spans="1:9" ht="13.5" customHeight="1">
      <c r="A112" s="477" t="s">
        <v>694</v>
      </c>
      <c r="B112" s="478" t="s">
        <v>1538</v>
      </c>
      <c r="C112" s="453"/>
      <c r="D112" s="454">
        <v>317</v>
      </c>
      <c r="E112" s="475"/>
      <c r="F112" s="470">
        <v>0</v>
      </c>
      <c r="G112" s="471"/>
      <c r="H112" s="470">
        <v>0</v>
      </c>
      <c r="I112" s="521"/>
    </row>
    <row r="113" spans="1:9" ht="13.5" customHeight="1">
      <c r="A113" s="477" t="s">
        <v>389</v>
      </c>
      <c r="B113" s="478" t="s">
        <v>1539</v>
      </c>
      <c r="C113" s="453"/>
      <c r="D113" s="454">
        <v>318</v>
      </c>
      <c r="E113" s="475"/>
      <c r="F113" s="470">
        <v>0</v>
      </c>
      <c r="G113" s="471"/>
      <c r="H113" s="470">
        <v>0</v>
      </c>
      <c r="I113" s="521"/>
    </row>
    <row r="114" spans="1:9" ht="13.5" customHeight="1">
      <c r="A114" s="477" t="s">
        <v>390</v>
      </c>
      <c r="B114" s="478" t="s">
        <v>1540</v>
      </c>
      <c r="C114" s="453"/>
      <c r="D114" s="454">
        <v>319</v>
      </c>
      <c r="E114" s="475" t="s">
        <v>1541</v>
      </c>
      <c r="F114" s="470">
        <f>35902747+12469960+1210391+751159+419361716</f>
        <v>469695973</v>
      </c>
      <c r="G114" s="471"/>
      <c r="H114" s="470">
        <v>464345934</v>
      </c>
      <c r="I114" s="521">
        <f t="shared" si="1"/>
        <v>5350039</v>
      </c>
    </row>
    <row r="115" spans="1:9" ht="13.5" customHeight="1">
      <c r="A115" s="477" t="s">
        <v>433</v>
      </c>
      <c r="B115" s="487" t="s">
        <v>1542</v>
      </c>
      <c r="C115" s="453"/>
      <c r="D115" s="454">
        <v>320</v>
      </c>
      <c r="E115" s="475" t="s">
        <v>1543</v>
      </c>
      <c r="F115" s="470">
        <v>5800000000</v>
      </c>
      <c r="G115" s="471"/>
      <c r="H115" s="470">
        <f>1100000000+1800000000+4000000000</f>
        <v>6900000000</v>
      </c>
      <c r="I115" s="524">
        <f t="shared" si="1"/>
        <v>-1100000000</v>
      </c>
    </row>
    <row r="116" spans="1:8" ht="13.5" customHeight="1">
      <c r="A116" s="478" t="s">
        <v>434</v>
      </c>
      <c r="B116" s="478" t="s">
        <v>1544</v>
      </c>
      <c r="C116" s="453"/>
      <c r="D116" s="454">
        <v>321</v>
      </c>
      <c r="E116" s="475"/>
      <c r="F116" s="470">
        <v>0</v>
      </c>
      <c r="G116" s="471"/>
      <c r="H116" s="470">
        <v>0</v>
      </c>
    </row>
    <row r="117" spans="1:8" ht="13.5" customHeight="1">
      <c r="A117" s="498" t="s">
        <v>435</v>
      </c>
      <c r="B117" s="499" t="s">
        <v>1545</v>
      </c>
      <c r="C117" s="453"/>
      <c r="D117" s="454">
        <v>322</v>
      </c>
      <c r="E117" s="475"/>
      <c r="F117" s="470">
        <v>0</v>
      </c>
      <c r="G117" s="471"/>
      <c r="H117" s="470">
        <v>0</v>
      </c>
    </row>
    <row r="118" spans="1:8" ht="13.5" customHeight="1">
      <c r="A118" s="498" t="s">
        <v>436</v>
      </c>
      <c r="B118" s="499" t="s">
        <v>1546</v>
      </c>
      <c r="C118" s="453"/>
      <c r="D118" s="454">
        <v>323</v>
      </c>
      <c r="E118" s="475"/>
      <c r="F118" s="470">
        <v>0</v>
      </c>
      <c r="G118" s="471"/>
      <c r="H118" s="470">
        <v>0</v>
      </c>
    </row>
    <row r="119" spans="1:8" ht="13.5" customHeight="1">
      <c r="A119" s="499" t="s">
        <v>437</v>
      </c>
      <c r="B119" s="499" t="s">
        <v>1493</v>
      </c>
      <c r="C119" s="453"/>
      <c r="D119" s="454">
        <v>324</v>
      </c>
      <c r="E119" s="475"/>
      <c r="F119" s="470">
        <v>0</v>
      </c>
      <c r="G119" s="471"/>
      <c r="H119" s="470">
        <v>0</v>
      </c>
    </row>
    <row r="120" spans="1:8" ht="13.5" customHeight="1">
      <c r="A120" s="477"/>
      <c r="B120" s="478"/>
      <c r="C120" s="453"/>
      <c r="D120" s="454"/>
      <c r="E120" s="475"/>
      <c r="F120" s="470"/>
      <c r="G120" s="471"/>
      <c r="H120" s="470"/>
    </row>
    <row r="121" spans="1:8" ht="13.5" customHeight="1">
      <c r="A121" s="490" t="s">
        <v>1245</v>
      </c>
      <c r="B121" s="490" t="s">
        <v>1547</v>
      </c>
      <c r="C121" s="465"/>
      <c r="D121" s="467">
        <v>330</v>
      </c>
      <c r="E121" s="476"/>
      <c r="F121" s="468">
        <f>SUM(F122:F134)</f>
        <v>0</v>
      </c>
      <c r="G121" s="468"/>
      <c r="H121" s="468">
        <f>SUM(H122:H134)</f>
        <v>0</v>
      </c>
    </row>
    <row r="122" spans="1:8" ht="13.5" customHeight="1">
      <c r="A122" s="477" t="s">
        <v>1242</v>
      </c>
      <c r="B122" s="478" t="s">
        <v>1548</v>
      </c>
      <c r="C122" s="453"/>
      <c r="D122" s="454">
        <v>331</v>
      </c>
      <c r="E122" s="475"/>
      <c r="F122" s="470">
        <v>0</v>
      </c>
      <c r="G122" s="471"/>
      <c r="H122" s="470">
        <v>0</v>
      </c>
    </row>
    <row r="123" spans="1:8" ht="13.5" customHeight="1">
      <c r="A123" s="477" t="s">
        <v>1243</v>
      </c>
      <c r="B123" s="478" t="s">
        <v>1549</v>
      </c>
      <c r="C123" s="453"/>
      <c r="D123" s="454">
        <v>332</v>
      </c>
      <c r="E123" s="475"/>
      <c r="F123" s="470">
        <v>0</v>
      </c>
      <c r="G123" s="471"/>
      <c r="H123" s="470">
        <v>0</v>
      </c>
    </row>
    <row r="124" spans="1:8" ht="13.5" customHeight="1">
      <c r="A124" s="477" t="s">
        <v>1244</v>
      </c>
      <c r="B124" s="478" t="s">
        <v>1550</v>
      </c>
      <c r="C124" s="453"/>
      <c r="D124" s="454">
        <v>333</v>
      </c>
      <c r="E124" s="475"/>
      <c r="F124" s="470">
        <v>0</v>
      </c>
      <c r="G124" s="471"/>
      <c r="H124" s="470">
        <v>0</v>
      </c>
    </row>
    <row r="125" spans="1:8" ht="13.5" customHeight="1">
      <c r="A125" s="477" t="s">
        <v>1247</v>
      </c>
      <c r="B125" s="478" t="s">
        <v>1551</v>
      </c>
      <c r="C125" s="453"/>
      <c r="D125" s="454">
        <v>334</v>
      </c>
      <c r="E125" s="475"/>
      <c r="F125" s="470">
        <v>0</v>
      </c>
      <c r="G125" s="471"/>
      <c r="H125" s="470">
        <v>0</v>
      </c>
    </row>
    <row r="126" spans="1:8" ht="13.5" customHeight="1">
      <c r="A126" s="477" t="s">
        <v>1248</v>
      </c>
      <c r="B126" s="478" t="s">
        <v>1552</v>
      </c>
      <c r="C126" s="453"/>
      <c r="D126" s="454">
        <v>335</v>
      </c>
      <c r="E126" s="475"/>
      <c r="F126" s="470">
        <v>0</v>
      </c>
      <c r="G126" s="471"/>
      <c r="H126" s="470">
        <v>0</v>
      </c>
    </row>
    <row r="127" spans="1:8" ht="13.5" customHeight="1">
      <c r="A127" s="477" t="s">
        <v>693</v>
      </c>
      <c r="B127" s="478" t="s">
        <v>1553</v>
      </c>
      <c r="C127" s="453"/>
      <c r="D127" s="454">
        <v>336</v>
      </c>
      <c r="E127" s="475"/>
      <c r="F127" s="470">
        <v>0</v>
      </c>
      <c r="G127" s="471"/>
      <c r="H127" s="470">
        <v>0</v>
      </c>
    </row>
    <row r="128" spans="1:8" ht="13.5" customHeight="1">
      <c r="A128" s="477" t="s">
        <v>694</v>
      </c>
      <c r="B128" s="478" t="s">
        <v>1554</v>
      </c>
      <c r="C128" s="453"/>
      <c r="D128" s="454">
        <v>337</v>
      </c>
      <c r="E128" s="475"/>
      <c r="F128" s="470">
        <v>0</v>
      </c>
      <c r="G128" s="471"/>
      <c r="H128" s="470">
        <v>0</v>
      </c>
    </row>
    <row r="129" spans="1:8" ht="13.5" customHeight="1">
      <c r="A129" s="477" t="s">
        <v>389</v>
      </c>
      <c r="B129" s="478" t="s">
        <v>1555</v>
      </c>
      <c r="C129" s="453"/>
      <c r="D129" s="454">
        <v>338</v>
      </c>
      <c r="E129" s="475" t="s">
        <v>1556</v>
      </c>
      <c r="F129" s="470">
        <v>0</v>
      </c>
      <c r="G129" s="471"/>
      <c r="H129" s="470">
        <v>0</v>
      </c>
    </row>
    <row r="130" spans="1:8" ht="13.5" customHeight="1">
      <c r="A130" s="477" t="s">
        <v>390</v>
      </c>
      <c r="B130" s="478" t="s">
        <v>1557</v>
      </c>
      <c r="C130" s="453"/>
      <c r="D130" s="454">
        <v>339</v>
      </c>
      <c r="E130" s="475"/>
      <c r="F130" s="470">
        <v>0</v>
      </c>
      <c r="G130" s="471"/>
      <c r="H130" s="470">
        <v>0</v>
      </c>
    </row>
    <row r="131" spans="1:8" ht="13.5" customHeight="1">
      <c r="A131" s="477" t="s">
        <v>433</v>
      </c>
      <c r="B131" s="478" t="s">
        <v>1558</v>
      </c>
      <c r="C131" s="453"/>
      <c r="D131" s="454">
        <v>340</v>
      </c>
      <c r="E131" s="475"/>
      <c r="F131" s="470">
        <v>0</v>
      </c>
      <c r="G131" s="471"/>
      <c r="H131" s="470">
        <v>0</v>
      </c>
    </row>
    <row r="132" spans="1:8" ht="13.5" customHeight="1">
      <c r="A132" s="477" t="s">
        <v>434</v>
      </c>
      <c r="B132" s="478" t="s">
        <v>1559</v>
      </c>
      <c r="C132" s="453"/>
      <c r="D132" s="454">
        <v>341</v>
      </c>
      <c r="E132" s="475"/>
      <c r="F132" s="470">
        <v>0</v>
      </c>
      <c r="G132" s="471"/>
      <c r="H132" s="470">
        <v>0</v>
      </c>
    </row>
    <row r="133" spans="1:8" ht="13.5" customHeight="1">
      <c r="A133" s="477" t="s">
        <v>435</v>
      </c>
      <c r="B133" s="478" t="s">
        <v>1560</v>
      </c>
      <c r="C133" s="453"/>
      <c r="D133" s="454">
        <v>342</v>
      </c>
      <c r="E133" s="475"/>
      <c r="F133" s="470">
        <v>0</v>
      </c>
      <c r="G133" s="471"/>
      <c r="H133" s="470">
        <v>0</v>
      </c>
    </row>
    <row r="134" spans="1:8" ht="13.5" customHeight="1">
      <c r="A134" s="477" t="s">
        <v>436</v>
      </c>
      <c r="B134" s="499" t="s">
        <v>1561</v>
      </c>
      <c r="C134" s="453"/>
      <c r="D134" s="454">
        <v>343</v>
      </c>
      <c r="E134" s="475"/>
      <c r="F134" s="470">
        <v>0</v>
      </c>
      <c r="G134" s="471"/>
      <c r="H134" s="470">
        <v>0</v>
      </c>
    </row>
    <row r="135" spans="1:8" ht="13.5" customHeight="1">
      <c r="A135" s="453"/>
      <c r="B135" s="453"/>
      <c r="C135" s="453"/>
      <c r="D135" s="454"/>
      <c r="E135" s="453"/>
      <c r="F135" s="470"/>
      <c r="G135" s="471"/>
      <c r="H135" s="470"/>
    </row>
    <row r="136" spans="1:8" ht="13.5" customHeight="1">
      <c r="A136" s="453"/>
      <c r="B136" s="453"/>
      <c r="C136" s="453"/>
      <c r="D136" s="454"/>
      <c r="E136" s="453"/>
      <c r="F136" s="470"/>
      <c r="G136" s="471"/>
      <c r="H136" s="470"/>
    </row>
    <row r="137" spans="1:9" s="481" customFormat="1" ht="13.5" customHeight="1">
      <c r="A137" s="479" t="s">
        <v>1620</v>
      </c>
      <c r="B137" s="478"/>
      <c r="C137" s="478"/>
      <c r="D137" s="478"/>
      <c r="E137" s="478"/>
      <c r="F137" s="480"/>
      <c r="G137" s="478"/>
      <c r="H137" s="480"/>
      <c r="I137" s="522"/>
    </row>
    <row r="138" spans="1:9" s="487" customFormat="1" ht="14.25" customHeight="1" thickBot="1">
      <c r="A138" s="482" t="s">
        <v>1494</v>
      </c>
      <c r="B138" s="483"/>
      <c r="C138" s="483"/>
      <c r="D138" s="484"/>
      <c r="E138" s="484"/>
      <c r="F138" s="485"/>
      <c r="G138" s="486"/>
      <c r="H138" s="485"/>
      <c r="I138" s="523"/>
    </row>
    <row r="139" spans="1:8" ht="13.5" customHeight="1">
      <c r="A139" s="453"/>
      <c r="B139" s="453"/>
      <c r="C139" s="453"/>
      <c r="D139" s="454"/>
      <c r="E139" s="453"/>
      <c r="F139" s="470"/>
      <c r="G139" s="471"/>
      <c r="H139" s="470"/>
    </row>
    <row r="140" spans="1:9" s="511" customFormat="1" ht="27.75" customHeight="1">
      <c r="A140" s="527" t="s">
        <v>1353</v>
      </c>
      <c r="B140" s="527"/>
      <c r="C140" s="527"/>
      <c r="D140" s="507" t="s">
        <v>1463</v>
      </c>
      <c r="E140" s="507" t="s">
        <v>1495</v>
      </c>
      <c r="F140" s="515" t="s">
        <v>1464</v>
      </c>
      <c r="G140" s="516"/>
      <c r="H140" s="515" t="s">
        <v>1465</v>
      </c>
      <c r="I140" s="520"/>
    </row>
    <row r="141" spans="1:8" ht="13.5" customHeight="1">
      <c r="A141" s="453"/>
      <c r="B141" s="453"/>
      <c r="C141" s="453"/>
      <c r="D141" s="454"/>
      <c r="E141" s="453"/>
      <c r="F141" s="470"/>
      <c r="G141" s="471"/>
      <c r="H141" s="470"/>
    </row>
    <row r="142" spans="1:8" ht="13.5" customHeight="1">
      <c r="A142" s="490" t="s">
        <v>1562</v>
      </c>
      <c r="B142" s="490" t="s">
        <v>1563</v>
      </c>
      <c r="C142" s="465"/>
      <c r="D142" s="467">
        <v>400</v>
      </c>
      <c r="E142" s="465"/>
      <c r="F142" s="468">
        <f>+F144+F163</f>
        <v>46425859190</v>
      </c>
      <c r="G142" s="468"/>
      <c r="H142" s="468">
        <f>+H144+H163</f>
        <v>46536183491</v>
      </c>
    </row>
    <row r="143" spans="1:8" ht="13.5" customHeight="1">
      <c r="A143" s="477"/>
      <c r="B143" s="478"/>
      <c r="C143" s="453"/>
      <c r="D143" s="454"/>
      <c r="E143" s="453"/>
      <c r="F143" s="470"/>
      <c r="G143" s="471"/>
      <c r="H143" s="470"/>
    </row>
    <row r="144" spans="1:8" ht="13.5" customHeight="1">
      <c r="A144" s="490" t="s">
        <v>1241</v>
      </c>
      <c r="B144" s="490" t="s">
        <v>1564</v>
      </c>
      <c r="C144" s="465"/>
      <c r="D144" s="467">
        <v>410</v>
      </c>
      <c r="E144" s="465"/>
      <c r="F144" s="468">
        <f>+F145+F157</f>
        <v>46425859190</v>
      </c>
      <c r="G144" s="468"/>
      <c r="H144" s="468">
        <f>+H145+H157</f>
        <v>46536183491</v>
      </c>
    </row>
    <row r="145" spans="1:8" ht="13.5" customHeight="1">
      <c r="A145" s="477" t="s">
        <v>1242</v>
      </c>
      <c r="B145" s="478" t="s">
        <v>1565</v>
      </c>
      <c r="C145" s="453"/>
      <c r="D145" s="454">
        <v>411</v>
      </c>
      <c r="E145" s="475" t="s">
        <v>1341</v>
      </c>
      <c r="F145" s="470">
        <v>54950000000</v>
      </c>
      <c r="G145" s="471"/>
      <c r="H145" s="470">
        <v>54950000000</v>
      </c>
    </row>
    <row r="146" spans="1:8" ht="13.5" customHeight="1" hidden="1">
      <c r="A146" s="500" t="s">
        <v>1360</v>
      </c>
      <c r="B146" s="491" t="s">
        <v>1586</v>
      </c>
      <c r="C146" s="492"/>
      <c r="D146" s="493" t="s">
        <v>1267</v>
      </c>
      <c r="E146" s="494"/>
      <c r="F146" s="495">
        <v>28000000000</v>
      </c>
      <c r="G146" s="496"/>
      <c r="H146" s="495">
        <v>28000000000</v>
      </c>
    </row>
    <row r="147" spans="1:8" ht="13.5" customHeight="1" hidden="1">
      <c r="A147" s="500" t="s">
        <v>1360</v>
      </c>
      <c r="B147" s="491" t="s">
        <v>1558</v>
      </c>
      <c r="C147" s="492"/>
      <c r="D147" s="493" t="s">
        <v>1268</v>
      </c>
      <c r="E147" s="494"/>
      <c r="F147" s="495">
        <v>0</v>
      </c>
      <c r="G147" s="496"/>
      <c r="H147" s="495">
        <v>0</v>
      </c>
    </row>
    <row r="148" spans="1:8" ht="13.5" customHeight="1">
      <c r="A148" s="477" t="s">
        <v>1243</v>
      </c>
      <c r="B148" s="478" t="s">
        <v>1566</v>
      </c>
      <c r="C148" s="453"/>
      <c r="D148" s="454">
        <v>412</v>
      </c>
      <c r="E148" s="475"/>
      <c r="F148" s="470">
        <v>0</v>
      </c>
      <c r="G148" s="471"/>
      <c r="H148" s="470">
        <v>0</v>
      </c>
    </row>
    <row r="149" spans="1:8" ht="13.5" customHeight="1">
      <c r="A149" s="477" t="s">
        <v>1244</v>
      </c>
      <c r="B149" s="478" t="s">
        <v>1567</v>
      </c>
      <c r="C149" s="453"/>
      <c r="D149" s="454">
        <v>413</v>
      </c>
      <c r="E149" s="475"/>
      <c r="F149" s="470">
        <v>0</v>
      </c>
      <c r="G149" s="471"/>
      <c r="H149" s="470">
        <v>0</v>
      </c>
    </row>
    <row r="150" spans="1:8" ht="13.5" customHeight="1">
      <c r="A150" s="477" t="s">
        <v>1247</v>
      </c>
      <c r="B150" s="478" t="s">
        <v>1568</v>
      </c>
      <c r="C150" s="453"/>
      <c r="D150" s="454">
        <v>414</v>
      </c>
      <c r="E150" s="475"/>
      <c r="F150" s="470">
        <v>0</v>
      </c>
      <c r="G150" s="471"/>
      <c r="H150" s="470">
        <v>0</v>
      </c>
    </row>
    <row r="151" spans="1:8" ht="13.5" customHeight="1">
      <c r="A151" s="477" t="s">
        <v>1248</v>
      </c>
      <c r="B151" s="478" t="s">
        <v>1569</v>
      </c>
      <c r="C151" s="453"/>
      <c r="D151" s="454">
        <v>415</v>
      </c>
      <c r="E151" s="475"/>
      <c r="F151" s="470">
        <v>0</v>
      </c>
      <c r="G151" s="471"/>
      <c r="H151" s="470">
        <v>0</v>
      </c>
    </row>
    <row r="152" spans="1:8" ht="13.5" customHeight="1">
      <c r="A152" s="477" t="s">
        <v>693</v>
      </c>
      <c r="B152" s="478" t="s">
        <v>1570</v>
      </c>
      <c r="C152" s="453"/>
      <c r="D152" s="454">
        <v>416</v>
      </c>
      <c r="E152" s="475"/>
      <c r="F152" s="470">
        <v>0</v>
      </c>
      <c r="G152" s="471"/>
      <c r="H152" s="470">
        <v>0</v>
      </c>
    </row>
    <row r="153" spans="1:8" ht="13.5" customHeight="1">
      <c r="A153" s="477" t="s">
        <v>694</v>
      </c>
      <c r="B153" s="478" t="s">
        <v>1571</v>
      </c>
      <c r="C153" s="453"/>
      <c r="D153" s="454">
        <v>417</v>
      </c>
      <c r="E153" s="475"/>
      <c r="F153" s="470">
        <v>0</v>
      </c>
      <c r="G153" s="471"/>
      <c r="H153" s="470">
        <v>0</v>
      </c>
    </row>
    <row r="154" spans="1:8" ht="13.5" customHeight="1">
      <c r="A154" s="477" t="s">
        <v>389</v>
      </c>
      <c r="B154" s="478" t="s">
        <v>1572</v>
      </c>
      <c r="C154" s="453"/>
      <c r="D154" s="454">
        <v>418</v>
      </c>
      <c r="E154" s="475"/>
      <c r="F154" s="470">
        <v>0</v>
      </c>
      <c r="G154" s="471"/>
      <c r="H154" s="470">
        <v>0</v>
      </c>
    </row>
    <row r="155" spans="1:8" ht="13.5" customHeight="1">
      <c r="A155" s="477" t="s">
        <v>390</v>
      </c>
      <c r="B155" s="478" t="s">
        <v>1573</v>
      </c>
      <c r="C155" s="453"/>
      <c r="D155" s="454">
        <v>419</v>
      </c>
      <c r="E155" s="475"/>
      <c r="F155" s="470">
        <v>0</v>
      </c>
      <c r="G155" s="471"/>
      <c r="H155" s="470">
        <v>0</v>
      </c>
    </row>
    <row r="156" spans="1:8" ht="13.5" customHeight="1">
      <c r="A156" s="477" t="s">
        <v>433</v>
      </c>
      <c r="B156" s="478" t="s">
        <v>1574</v>
      </c>
      <c r="C156" s="453"/>
      <c r="D156" s="454">
        <v>420</v>
      </c>
      <c r="E156" s="475"/>
      <c r="F156" s="470">
        <v>0</v>
      </c>
      <c r="G156" s="471"/>
      <c r="H156" s="470">
        <v>0</v>
      </c>
    </row>
    <row r="157" spans="1:8" ht="13.5" customHeight="1">
      <c r="A157" s="478" t="s">
        <v>434</v>
      </c>
      <c r="B157" s="478" t="s">
        <v>1575</v>
      </c>
      <c r="C157" s="453"/>
      <c r="D157" s="454">
        <v>421</v>
      </c>
      <c r="E157" s="475" t="s">
        <v>1341</v>
      </c>
      <c r="F157" s="470">
        <f>SUM(F159:F160)</f>
        <v>-8524140810</v>
      </c>
      <c r="G157" s="470"/>
      <c r="H157" s="470">
        <f>SUM(H159:H160)</f>
        <v>-8413816509</v>
      </c>
    </row>
    <row r="158" spans="1:8" ht="13.5" customHeight="1">
      <c r="A158" s="491" t="s">
        <v>1360</v>
      </c>
      <c r="B158" s="491" t="s">
        <v>1576</v>
      </c>
      <c r="C158" s="492"/>
      <c r="D158" s="493"/>
      <c r="E158" s="494"/>
      <c r="F158" s="495"/>
      <c r="G158" s="496"/>
      <c r="H158" s="495"/>
    </row>
    <row r="159" spans="1:8" ht="13.5" customHeight="1">
      <c r="A159" s="491"/>
      <c r="B159" s="491" t="s">
        <v>1577</v>
      </c>
      <c r="C159" s="492"/>
      <c r="D159" s="493" t="s">
        <v>1311</v>
      </c>
      <c r="E159" s="494"/>
      <c r="F159" s="495">
        <f>H157</f>
        <v>-8413816509</v>
      </c>
      <c r="G159" s="496"/>
      <c r="H159" s="495">
        <f>-8669507319-416137460</f>
        <v>-9085644779</v>
      </c>
    </row>
    <row r="160" spans="1:8" ht="13.5" customHeight="1">
      <c r="A160" s="491" t="s">
        <v>1360</v>
      </c>
      <c r="B160" s="491" t="s">
        <v>1578</v>
      </c>
      <c r="C160" s="492"/>
      <c r="D160" s="493" t="s">
        <v>1312</v>
      </c>
      <c r="E160" s="494"/>
      <c r="F160" s="495">
        <f>KQKD!H27</f>
        <v>-110324301</v>
      </c>
      <c r="G160" s="496"/>
      <c r="H160" s="495">
        <v>671828270</v>
      </c>
    </row>
    <row r="161" spans="1:8" ht="13.5" customHeight="1">
      <c r="A161" s="478" t="s">
        <v>435</v>
      </c>
      <c r="B161" s="478" t="s">
        <v>1579</v>
      </c>
      <c r="C161" s="453"/>
      <c r="D161" s="454">
        <v>422</v>
      </c>
      <c r="E161" s="475"/>
      <c r="F161" s="470">
        <v>0</v>
      </c>
      <c r="G161" s="471"/>
      <c r="H161" s="470">
        <v>0</v>
      </c>
    </row>
    <row r="162" spans="1:8" ht="13.5" customHeight="1">
      <c r="A162" s="477"/>
      <c r="B162" s="478"/>
      <c r="C162" s="453"/>
      <c r="D162" s="454"/>
      <c r="E162" s="475"/>
      <c r="F162" s="470"/>
      <c r="G162" s="471"/>
      <c r="H162" s="470"/>
    </row>
    <row r="163" spans="1:8" ht="13.5" customHeight="1">
      <c r="A163" s="490" t="s">
        <v>1245</v>
      </c>
      <c r="B163" s="490" t="s">
        <v>1580</v>
      </c>
      <c r="C163" s="465"/>
      <c r="D163" s="467">
        <v>430</v>
      </c>
      <c r="E163" s="476"/>
      <c r="F163" s="468">
        <v>0</v>
      </c>
      <c r="G163" s="469"/>
      <c r="H163" s="468">
        <v>0</v>
      </c>
    </row>
    <row r="164" spans="1:8" ht="13.5" customHeight="1">
      <c r="A164" s="477" t="s">
        <v>1242</v>
      </c>
      <c r="B164" s="478" t="s">
        <v>1581</v>
      </c>
      <c r="C164" s="453"/>
      <c r="D164" s="454">
        <v>431</v>
      </c>
      <c r="E164" s="475"/>
      <c r="F164" s="470">
        <v>0</v>
      </c>
      <c r="G164" s="471"/>
      <c r="H164" s="470">
        <v>0</v>
      </c>
    </row>
    <row r="165" spans="1:8" ht="13.5" customHeight="1">
      <c r="A165" s="477" t="s">
        <v>1243</v>
      </c>
      <c r="B165" s="478" t="s">
        <v>1582</v>
      </c>
      <c r="C165" s="453"/>
      <c r="D165" s="454">
        <v>432</v>
      </c>
      <c r="E165" s="475"/>
      <c r="F165" s="470">
        <v>0</v>
      </c>
      <c r="G165" s="471"/>
      <c r="H165" s="470">
        <v>0</v>
      </c>
    </row>
    <row r="166" spans="1:8" ht="13.5" customHeight="1">
      <c r="A166" s="477"/>
      <c r="B166" s="478"/>
      <c r="C166" s="453"/>
      <c r="D166" s="454"/>
      <c r="E166" s="453"/>
      <c r="F166" s="470"/>
      <c r="G166" s="471"/>
      <c r="H166" s="470"/>
    </row>
    <row r="167" spans="1:8" ht="15" customHeight="1" thickBot="1">
      <c r="A167" s="490"/>
      <c r="B167" s="490" t="s">
        <v>1583</v>
      </c>
      <c r="C167" s="465"/>
      <c r="D167" s="467">
        <v>440</v>
      </c>
      <c r="E167" s="465"/>
      <c r="F167" s="497">
        <f>++F142+F103</f>
        <v>59574701402</v>
      </c>
      <c r="G167" s="517"/>
      <c r="H167" s="497">
        <f>++H142+H103</f>
        <v>57283514121</v>
      </c>
    </row>
    <row r="168" spans="1:8" ht="13.5" customHeight="1" thickTop="1">
      <c r="A168" s="453"/>
      <c r="B168" s="453"/>
      <c r="C168" s="453"/>
      <c r="D168" s="454"/>
      <c r="E168" s="453"/>
      <c r="F168" s="501">
        <f>+F167-F95</f>
        <v>0</v>
      </c>
      <c r="G168" s="471"/>
      <c r="H168" s="501" t="s">
        <v>1587</v>
      </c>
    </row>
    <row r="169" spans="1:8" ht="13.5" customHeight="1">
      <c r="A169" s="453"/>
      <c r="B169" s="453"/>
      <c r="C169" s="453"/>
      <c r="D169" s="454"/>
      <c r="E169" s="453"/>
      <c r="F169" s="471"/>
      <c r="G169" s="471"/>
      <c r="H169" s="471"/>
    </row>
    <row r="170" spans="1:7" ht="13.5" customHeight="1">
      <c r="A170" s="453"/>
      <c r="B170" s="453"/>
      <c r="C170" s="453"/>
      <c r="D170" s="454"/>
      <c r="E170" s="453"/>
      <c r="F170" s="502" t="s">
        <v>1621</v>
      </c>
      <c r="G170" s="471"/>
    </row>
    <row r="171" spans="1:7" ht="13.5" customHeight="1">
      <c r="A171" s="453"/>
      <c r="B171" s="453"/>
      <c r="C171" s="453"/>
      <c r="D171" s="454"/>
      <c r="E171" s="453"/>
      <c r="F171" s="471"/>
      <c r="G171" s="471"/>
    </row>
    <row r="172" spans="1:7" ht="13.5" customHeight="1">
      <c r="A172" s="453"/>
      <c r="B172" s="453"/>
      <c r="C172" s="453"/>
      <c r="D172" s="454"/>
      <c r="E172" s="453"/>
      <c r="F172" s="471"/>
      <c r="G172" s="471"/>
    </row>
    <row r="173" spans="1:7" ht="13.5" customHeight="1">
      <c r="A173" s="453"/>
      <c r="B173" s="453"/>
      <c r="C173" s="453"/>
      <c r="D173" s="454"/>
      <c r="E173" s="453"/>
      <c r="F173" s="471"/>
      <c r="G173" s="471"/>
    </row>
    <row r="174" spans="1:7" ht="13.5" customHeight="1">
      <c r="A174" s="453"/>
      <c r="B174" s="453"/>
      <c r="C174" s="453"/>
      <c r="D174" s="454"/>
      <c r="E174" s="453"/>
      <c r="F174" s="471"/>
      <c r="G174" s="471"/>
    </row>
    <row r="175" spans="1:7" ht="13.5" customHeight="1">
      <c r="A175" s="453"/>
      <c r="B175" s="453"/>
      <c r="C175" s="453"/>
      <c r="D175" s="454"/>
      <c r="E175" s="453"/>
      <c r="F175" s="471"/>
      <c r="G175" s="471"/>
    </row>
    <row r="176" spans="1:7" ht="13.5" customHeight="1">
      <c r="A176" s="453" t="s">
        <v>1417</v>
      </c>
      <c r="B176" s="453"/>
      <c r="C176" s="453" t="s">
        <v>1417</v>
      </c>
      <c r="D176" s="454"/>
      <c r="E176" s="453"/>
      <c r="F176" s="452" t="s">
        <v>1417</v>
      </c>
      <c r="G176" s="471"/>
    </row>
    <row r="177" spans="1:7" ht="13.5" customHeight="1">
      <c r="A177" s="503" t="s">
        <v>1594</v>
      </c>
      <c r="B177" s="453"/>
      <c r="C177" s="503" t="s">
        <v>1390</v>
      </c>
      <c r="D177" s="454"/>
      <c r="E177" s="453"/>
      <c r="F177" s="504" t="s">
        <v>1584</v>
      </c>
      <c r="G177" s="471"/>
    </row>
    <row r="178" spans="1:7" ht="13.5" customHeight="1">
      <c r="A178" s="505" t="s">
        <v>1386</v>
      </c>
      <c r="B178" s="453"/>
      <c r="C178" s="505" t="s">
        <v>1387</v>
      </c>
      <c r="D178" s="454"/>
      <c r="E178" s="453"/>
      <c r="F178" s="506" t="s">
        <v>1596</v>
      </c>
      <c r="G178" s="471"/>
    </row>
    <row r="179" spans="1:8" ht="13.5" customHeight="1">
      <c r="A179" s="453"/>
      <c r="B179" s="453"/>
      <c r="C179" s="453"/>
      <c r="D179" s="454"/>
      <c r="E179" s="453"/>
      <c r="F179" s="471"/>
      <c r="G179" s="471"/>
      <c r="H179" s="471"/>
    </row>
    <row r="180" spans="1:8" ht="13.5" customHeight="1">
      <c r="A180" s="453"/>
      <c r="B180" s="453"/>
      <c r="C180" s="453"/>
      <c r="D180" s="454"/>
      <c r="E180" s="453"/>
      <c r="F180" s="471"/>
      <c r="G180" s="471"/>
      <c r="H180" s="471"/>
    </row>
    <row r="181" spans="1:8" ht="13.5" customHeight="1">
      <c r="A181" s="453"/>
      <c r="B181" s="453"/>
      <c r="C181" s="453"/>
      <c r="D181" s="454"/>
      <c r="E181" s="453"/>
      <c r="F181" s="471"/>
      <c r="G181" s="471"/>
      <c r="H181" s="471"/>
    </row>
    <row r="182" spans="1:8" ht="13.5" customHeight="1">
      <c r="A182" s="453"/>
      <c r="B182" s="453"/>
      <c r="C182" s="453"/>
      <c r="D182" s="454"/>
      <c r="E182" s="453"/>
      <c r="F182" s="471"/>
      <c r="G182" s="471"/>
      <c r="H182" s="471"/>
    </row>
    <row r="183" spans="1:8" ht="13.5">
      <c r="A183" s="453"/>
      <c r="B183" s="453"/>
      <c r="C183" s="453"/>
      <c r="D183" s="454"/>
      <c r="E183" s="453"/>
      <c r="F183" s="453"/>
      <c r="G183" s="453"/>
      <c r="H183" s="453"/>
    </row>
    <row r="184" spans="1:8" ht="13.5">
      <c r="A184" s="453"/>
      <c r="B184" s="453"/>
      <c r="C184" s="453"/>
      <c r="D184" s="454"/>
      <c r="E184" s="453"/>
      <c r="F184" s="453"/>
      <c r="G184" s="453"/>
      <c r="H184" s="453"/>
    </row>
    <row r="185" spans="1:8" ht="13.5">
      <c r="A185" s="453"/>
      <c r="B185" s="453"/>
      <c r="C185" s="453"/>
      <c r="D185" s="454"/>
      <c r="E185" s="453"/>
      <c r="F185" s="453"/>
      <c r="G185" s="453"/>
      <c r="H185" s="453"/>
    </row>
    <row r="186" spans="1:8" ht="13.5">
      <c r="A186" s="453"/>
      <c r="B186" s="453"/>
      <c r="C186" s="453"/>
      <c r="D186" s="454"/>
      <c r="E186" s="453"/>
      <c r="F186" s="453"/>
      <c r="G186" s="453"/>
      <c r="H186" s="453"/>
    </row>
    <row r="187" spans="1:8" ht="13.5">
      <c r="A187" s="453"/>
      <c r="B187" s="453"/>
      <c r="C187" s="453"/>
      <c r="D187" s="454"/>
      <c r="E187" s="453"/>
      <c r="F187" s="453"/>
      <c r="G187" s="453"/>
      <c r="H187" s="453"/>
    </row>
    <row r="188" spans="1:8" ht="13.5">
      <c r="A188" s="453"/>
      <c r="B188" s="453"/>
      <c r="C188" s="453"/>
      <c r="D188" s="454"/>
      <c r="E188" s="453"/>
      <c r="F188" s="453"/>
      <c r="G188" s="453"/>
      <c r="H188" s="453"/>
    </row>
    <row r="189" spans="1:8" ht="13.5">
      <c r="A189" s="453"/>
      <c r="B189" s="453"/>
      <c r="C189" s="453"/>
      <c r="D189" s="454"/>
      <c r="E189" s="453"/>
      <c r="F189" s="453"/>
      <c r="G189" s="453"/>
      <c r="H189" s="453"/>
    </row>
    <row r="190" spans="1:8" ht="13.5">
      <c r="A190" s="453"/>
      <c r="B190" s="453"/>
      <c r="C190" s="453"/>
      <c r="D190" s="454"/>
      <c r="E190" s="453"/>
      <c r="F190" s="453"/>
      <c r="G190" s="453"/>
      <c r="H190" s="453"/>
    </row>
    <row r="191" spans="1:8" ht="13.5">
      <c r="A191" s="453"/>
      <c r="B191" s="453"/>
      <c r="C191" s="453"/>
      <c r="D191" s="454"/>
      <c r="E191" s="453"/>
      <c r="F191" s="453"/>
      <c r="G191" s="453"/>
      <c r="H191" s="453"/>
    </row>
    <row r="192" spans="1:8" ht="13.5">
      <c r="A192" s="453"/>
      <c r="B192" s="453"/>
      <c r="C192" s="453"/>
      <c r="D192" s="454"/>
      <c r="E192" s="453"/>
      <c r="F192" s="453"/>
      <c r="G192" s="453"/>
      <c r="H192" s="453"/>
    </row>
    <row r="193" spans="1:8" ht="13.5">
      <c r="A193" s="453"/>
      <c r="B193" s="453"/>
      <c r="C193" s="453"/>
      <c r="D193" s="454"/>
      <c r="E193" s="453"/>
      <c r="F193" s="453"/>
      <c r="G193" s="453"/>
      <c r="H193" s="453"/>
    </row>
    <row r="194" spans="1:8" ht="13.5">
      <c r="A194" s="453"/>
      <c r="B194" s="453"/>
      <c r="C194" s="453"/>
      <c r="D194" s="454"/>
      <c r="E194" s="453"/>
      <c r="F194" s="453"/>
      <c r="G194" s="453"/>
      <c r="H194" s="453"/>
    </row>
    <row r="195" spans="1:8" ht="13.5">
      <c r="A195" s="453"/>
      <c r="B195" s="453"/>
      <c r="C195" s="453"/>
      <c r="D195" s="454"/>
      <c r="E195" s="453"/>
      <c r="F195" s="453"/>
      <c r="G195" s="453"/>
      <c r="H195" s="453"/>
    </row>
    <row r="196" spans="1:8" ht="13.5">
      <c r="A196" s="453"/>
      <c r="B196" s="453"/>
      <c r="C196" s="453"/>
      <c r="D196" s="454"/>
      <c r="E196" s="453"/>
      <c r="F196" s="453"/>
      <c r="G196" s="453"/>
      <c r="H196" s="453"/>
    </row>
    <row r="197" spans="1:8" ht="13.5">
      <c r="A197" s="453"/>
      <c r="B197" s="453"/>
      <c r="C197" s="453"/>
      <c r="D197" s="454"/>
      <c r="E197" s="453"/>
      <c r="F197" s="453"/>
      <c r="G197" s="453"/>
      <c r="H197" s="453"/>
    </row>
    <row r="198" spans="1:8" ht="13.5">
      <c r="A198" s="453"/>
      <c r="B198" s="453"/>
      <c r="C198" s="453"/>
      <c r="D198" s="454"/>
      <c r="E198" s="453"/>
      <c r="F198" s="453"/>
      <c r="G198" s="453"/>
      <c r="H198" s="453"/>
    </row>
    <row r="199" spans="1:8" ht="13.5">
      <c r="A199" s="453"/>
      <c r="B199" s="453"/>
      <c r="C199" s="453"/>
      <c r="D199" s="454"/>
      <c r="E199" s="453"/>
      <c r="F199" s="453"/>
      <c r="G199" s="453"/>
      <c r="H199" s="453"/>
    </row>
    <row r="200" spans="1:8" ht="13.5">
      <c r="A200" s="453"/>
      <c r="B200" s="453"/>
      <c r="C200" s="453"/>
      <c r="D200" s="454"/>
      <c r="E200" s="453"/>
      <c r="F200" s="453"/>
      <c r="G200" s="453"/>
      <c r="H200" s="453"/>
    </row>
  </sheetData>
  <sheetProtection/>
  <mergeCells count="3">
    <mergeCell ref="A12:C12"/>
    <mergeCell ref="A50:C50"/>
    <mergeCell ref="A140:C140"/>
  </mergeCells>
  <printOptions horizontalCentered="1"/>
  <pageMargins left="0.75" right="0.4" top="0.4" bottom="0.5" header="0" footer="0.35"/>
  <pageSetup firstPageNumber="1" useFirstPageNumber="1" fitToHeight="0" horizontalDpi="600" verticalDpi="600" orientation="portrait" paperSize="9" r:id="rId1"/>
  <headerFooter>
    <oddFooter>&amp;LBaùo caùo naøy ñöôïc ñoïc cuøng vôùi noäi dung Baùo caùo thuyeát minh taøi chính</oddFooter>
  </headerFooter>
  <rowBreaks count="2" manualBreakCount="2">
    <brk id="46" max="255" man="1"/>
    <brk id="136" max="255" man="1"/>
  </rowBreaks>
</worksheet>
</file>

<file path=xl/worksheets/sheet2.xml><?xml version="1.0" encoding="utf-8"?>
<worksheet xmlns="http://schemas.openxmlformats.org/spreadsheetml/2006/main" xmlns:r="http://schemas.openxmlformats.org/officeDocument/2006/relationships">
  <sheetPr>
    <tabColor rgb="FFFF0000"/>
  </sheetPr>
  <dimension ref="A1:W58"/>
  <sheetViews>
    <sheetView showGridLines="0" tabSelected="1" zoomScalePageLayoutView="0" workbookViewId="0" topLeftCell="A8">
      <selection activeCell="H19" sqref="H19"/>
    </sheetView>
  </sheetViews>
  <sheetFormatPr defaultColWidth="9.125" defaultRowHeight="16.5" customHeight="1"/>
  <cols>
    <col min="1" max="3" width="3.00390625" style="143" customWidth="1"/>
    <col min="4" max="4" width="42.25390625" style="143" customWidth="1"/>
    <col min="5" max="5" width="7.625" style="146" customWidth="1"/>
    <col min="6" max="6" width="15.75390625" style="146" customWidth="1"/>
    <col min="7" max="8" width="15.75390625" style="147" customWidth="1"/>
    <col min="9" max="9" width="15.75390625" style="143" customWidth="1"/>
    <col min="10" max="10" width="15.75390625" style="143" bestFit="1" customWidth="1"/>
    <col min="11" max="11" width="14.875" style="142" customWidth="1"/>
    <col min="12" max="12" width="14.25390625" style="142" customWidth="1"/>
    <col min="13" max="13" width="0.12890625" style="142" customWidth="1"/>
    <col min="14" max="15" width="15.875" style="142" customWidth="1"/>
    <col min="16" max="16" width="15.25390625" style="142" customWidth="1"/>
    <col min="17" max="23" width="9.125" style="142" customWidth="1"/>
    <col min="24" max="16384" width="9.125" style="143" customWidth="1"/>
  </cols>
  <sheetData>
    <row r="1" spans="1:11" ht="55.5" customHeight="1">
      <c r="A1" s="557" t="s">
        <v>1603</v>
      </c>
      <c r="B1" s="557"/>
      <c r="C1" s="557"/>
      <c r="D1" s="557"/>
      <c r="E1" s="557"/>
      <c r="F1" s="557"/>
      <c r="G1" s="560" t="s">
        <v>1269</v>
      </c>
      <c r="H1" s="560"/>
      <c r="I1" s="560"/>
      <c r="J1" s="140"/>
      <c r="K1" s="141"/>
    </row>
    <row r="2" spans="1:11" ht="20.25">
      <c r="A2" s="553" t="s">
        <v>385</v>
      </c>
      <c r="B2" s="553"/>
      <c r="C2" s="553"/>
      <c r="D2" s="553"/>
      <c r="E2" s="553"/>
      <c r="F2" s="553"/>
      <c r="G2" s="553"/>
      <c r="H2" s="553"/>
      <c r="I2" s="553"/>
      <c r="J2" s="140"/>
      <c r="K2" s="141"/>
    </row>
    <row r="3" spans="1:11" ht="19.5">
      <c r="A3" s="554" t="s">
        <v>386</v>
      </c>
      <c r="B3" s="554"/>
      <c r="C3" s="554"/>
      <c r="D3" s="554"/>
      <c r="E3" s="554"/>
      <c r="F3" s="554"/>
      <c r="G3" s="554"/>
      <c r="H3" s="554"/>
      <c r="I3" s="554"/>
      <c r="J3" s="141"/>
      <c r="K3" s="141"/>
    </row>
    <row r="4" spans="1:16" ht="18">
      <c r="A4" s="555" t="s">
        <v>1622</v>
      </c>
      <c r="B4" s="556"/>
      <c r="C4" s="556"/>
      <c r="D4" s="556"/>
      <c r="E4" s="556"/>
      <c r="F4" s="556"/>
      <c r="G4" s="556"/>
      <c r="H4" s="556"/>
      <c r="I4" s="556"/>
      <c r="J4" s="141"/>
      <c r="K4" s="144"/>
      <c r="L4" s="145"/>
      <c r="M4" s="145"/>
      <c r="N4" s="145"/>
      <c r="O4" s="145"/>
      <c r="P4" s="145"/>
    </row>
    <row r="5" spans="3:16" ht="14.25">
      <c r="C5" s="69"/>
      <c r="E5" s="143"/>
      <c r="H5" s="550" t="s">
        <v>689</v>
      </c>
      <c r="I5" s="550"/>
      <c r="J5" s="141"/>
      <c r="K5" s="144"/>
      <c r="L5" s="145"/>
      <c r="M5" s="145"/>
      <c r="N5" s="145"/>
      <c r="O5" s="145"/>
      <c r="P5" s="145"/>
    </row>
    <row r="6" spans="1:23" s="153" customFormat="1" ht="0.75" customHeight="1" thickBot="1">
      <c r="A6" s="148"/>
      <c r="B6" s="148"/>
      <c r="C6" s="149"/>
      <c r="D6" s="148"/>
      <c r="E6" s="148"/>
      <c r="F6" s="148"/>
      <c r="G6" s="150"/>
      <c r="H6" s="150"/>
      <c r="I6" s="150"/>
      <c r="J6" s="141"/>
      <c r="K6" s="144"/>
      <c r="L6" s="151"/>
      <c r="M6" s="151"/>
      <c r="N6" s="151"/>
      <c r="O6" s="151"/>
      <c r="P6" s="151"/>
      <c r="Q6" s="152"/>
      <c r="R6" s="152"/>
      <c r="S6" s="152"/>
      <c r="T6" s="152"/>
      <c r="U6" s="152"/>
      <c r="V6" s="152"/>
      <c r="W6" s="152"/>
    </row>
    <row r="7" spans="1:23" s="155" customFormat="1" ht="42.75" customHeight="1" thickTop="1">
      <c r="A7" s="544" t="s">
        <v>900</v>
      </c>
      <c r="B7" s="545"/>
      <c r="C7" s="545"/>
      <c r="D7" s="546"/>
      <c r="E7" s="542" t="s">
        <v>901</v>
      </c>
      <c r="F7" s="540" t="s">
        <v>1624</v>
      </c>
      <c r="G7" s="541"/>
      <c r="H7" s="540" t="s">
        <v>902</v>
      </c>
      <c r="I7" s="541"/>
      <c r="J7" s="62"/>
      <c r="K7" s="63"/>
      <c r="L7" s="64"/>
      <c r="M7" s="64"/>
      <c r="N7" s="539"/>
      <c r="O7" s="539"/>
      <c r="P7" s="539"/>
      <c r="Q7" s="154"/>
      <c r="R7" s="154"/>
      <c r="S7" s="154"/>
      <c r="T7" s="154"/>
      <c r="U7" s="154"/>
      <c r="V7" s="154"/>
      <c r="W7" s="154"/>
    </row>
    <row r="8" spans="1:23" s="155" customFormat="1" ht="33" customHeight="1">
      <c r="A8" s="547"/>
      <c r="B8" s="548"/>
      <c r="C8" s="548"/>
      <c r="D8" s="549"/>
      <c r="E8" s="543"/>
      <c r="F8" s="66" t="s">
        <v>1623</v>
      </c>
      <c r="G8" s="66" t="s">
        <v>1634</v>
      </c>
      <c r="H8" s="156" t="s">
        <v>1608</v>
      </c>
      <c r="I8" s="65" t="s">
        <v>1609</v>
      </c>
      <c r="J8" s="62"/>
      <c r="K8" s="63"/>
      <c r="L8" s="157"/>
      <c r="M8" s="158"/>
      <c r="N8" s="157"/>
      <c r="O8" s="157"/>
      <c r="P8" s="157"/>
      <c r="Q8" s="158"/>
      <c r="R8" s="154"/>
      <c r="S8" s="154"/>
      <c r="T8" s="154"/>
      <c r="U8" s="154"/>
      <c r="V8" s="154"/>
      <c r="W8" s="154"/>
    </row>
    <row r="9" spans="1:17" ht="32.25" customHeight="1">
      <c r="A9" s="159">
        <v>1</v>
      </c>
      <c r="B9" s="558" t="s">
        <v>903</v>
      </c>
      <c r="C9" s="558"/>
      <c r="D9" s="559"/>
      <c r="E9" s="160" t="s">
        <v>446</v>
      </c>
      <c r="F9" s="161">
        <f>+F11</f>
        <v>14442914073</v>
      </c>
      <c r="G9" s="161">
        <f>+G11</f>
        <v>10384329374</v>
      </c>
      <c r="H9" s="161">
        <f>+H11</f>
        <v>26582277284</v>
      </c>
      <c r="I9" s="161">
        <f>+I11</f>
        <v>19935268305</v>
      </c>
      <c r="J9" s="62"/>
      <c r="K9" s="63"/>
      <c r="L9" s="162"/>
      <c r="M9" s="162"/>
      <c r="N9" s="162"/>
      <c r="O9" s="162"/>
      <c r="P9" s="162"/>
      <c r="Q9" s="163"/>
    </row>
    <row r="10" spans="1:17" ht="27" customHeight="1">
      <c r="A10" s="164">
        <v>2</v>
      </c>
      <c r="B10" s="533" t="s">
        <v>526</v>
      </c>
      <c r="C10" s="533"/>
      <c r="D10" s="534"/>
      <c r="E10" s="165" t="s">
        <v>392</v>
      </c>
      <c r="F10" s="166">
        <v>0</v>
      </c>
      <c r="G10" s="166">
        <v>0</v>
      </c>
      <c r="H10" s="167">
        <v>0</v>
      </c>
      <c r="I10" s="166">
        <v>0</v>
      </c>
      <c r="J10" s="62"/>
      <c r="K10" s="63"/>
      <c r="L10" s="162"/>
      <c r="M10" s="162"/>
      <c r="N10" s="162"/>
      <c r="O10" s="162"/>
      <c r="P10" s="162"/>
      <c r="Q10" s="163"/>
    </row>
    <row r="11" spans="1:17" ht="29.25" customHeight="1">
      <c r="A11" s="168">
        <v>3</v>
      </c>
      <c r="B11" s="537" t="s">
        <v>527</v>
      </c>
      <c r="C11" s="537"/>
      <c r="D11" s="538"/>
      <c r="E11" s="165" t="s">
        <v>1257</v>
      </c>
      <c r="F11" s="169">
        <v>14442914073</v>
      </c>
      <c r="G11" s="169">
        <v>10384329374</v>
      </c>
      <c r="H11" s="170">
        <f>12139363211+F11</f>
        <v>26582277284</v>
      </c>
      <c r="I11" s="169">
        <v>19935268305</v>
      </c>
      <c r="J11" s="62"/>
      <c r="K11" s="63"/>
      <c r="L11" s="162"/>
      <c r="M11" s="171"/>
      <c r="N11" s="162"/>
      <c r="O11" s="162"/>
      <c r="P11" s="162"/>
      <c r="Q11" s="163"/>
    </row>
    <row r="12" spans="1:17" ht="27" customHeight="1">
      <c r="A12" s="168">
        <v>4</v>
      </c>
      <c r="B12" s="537" t="s">
        <v>528</v>
      </c>
      <c r="C12" s="537"/>
      <c r="D12" s="538"/>
      <c r="E12" s="172" t="s">
        <v>1258</v>
      </c>
      <c r="F12" s="169">
        <v>12791462081</v>
      </c>
      <c r="G12" s="169">
        <v>9389849978</v>
      </c>
      <c r="H12" s="170">
        <f>11740040351+F12</f>
        <v>24531502432</v>
      </c>
      <c r="I12" s="169">
        <v>17858981604</v>
      </c>
      <c r="J12" s="62"/>
      <c r="K12" s="63"/>
      <c r="L12" s="162"/>
      <c r="M12" s="171"/>
      <c r="N12" s="162"/>
      <c r="O12" s="162"/>
      <c r="P12" s="162"/>
      <c r="Q12" s="163"/>
    </row>
    <row r="13" spans="1:17" ht="32.25" customHeight="1">
      <c r="A13" s="164">
        <v>5</v>
      </c>
      <c r="B13" s="533" t="s">
        <v>529</v>
      </c>
      <c r="C13" s="533"/>
      <c r="D13" s="534"/>
      <c r="E13" s="165" t="s">
        <v>1259</v>
      </c>
      <c r="F13" s="166">
        <f>+F9-F12</f>
        <v>1651451992</v>
      </c>
      <c r="G13" s="166">
        <f>+G9-G12</f>
        <v>994479396</v>
      </c>
      <c r="H13" s="166">
        <f>+H9-H12</f>
        <v>2050774852</v>
      </c>
      <c r="I13" s="166">
        <f>+I11-I12</f>
        <v>2076286701</v>
      </c>
      <c r="J13" s="62"/>
      <c r="K13" s="63"/>
      <c r="L13" s="162"/>
      <c r="M13" s="162"/>
      <c r="N13" s="162"/>
      <c r="O13" s="162"/>
      <c r="P13" s="162"/>
      <c r="Q13" s="163"/>
    </row>
    <row r="14" spans="1:17" ht="28.5" customHeight="1">
      <c r="A14" s="168">
        <v>6</v>
      </c>
      <c r="B14" s="537" t="s">
        <v>530</v>
      </c>
      <c r="C14" s="537"/>
      <c r="D14" s="538"/>
      <c r="E14" s="172" t="s">
        <v>1260</v>
      </c>
      <c r="F14" s="166">
        <v>643676</v>
      </c>
      <c r="G14" s="166">
        <v>4208644</v>
      </c>
      <c r="H14" s="173">
        <f>3814045+F14</f>
        <v>4457721</v>
      </c>
      <c r="I14" s="166">
        <v>8817170</v>
      </c>
      <c r="J14" s="62"/>
      <c r="K14" s="63"/>
      <c r="L14" s="162"/>
      <c r="M14" s="171"/>
      <c r="N14" s="162"/>
      <c r="O14" s="162"/>
      <c r="P14" s="162"/>
      <c r="Q14" s="163"/>
    </row>
    <row r="15" spans="1:17" ht="29.25" customHeight="1">
      <c r="A15" s="168">
        <v>7</v>
      </c>
      <c r="B15" s="537" t="s">
        <v>531</v>
      </c>
      <c r="C15" s="537"/>
      <c r="D15" s="538"/>
      <c r="E15" s="172" t="s">
        <v>721</v>
      </c>
      <c r="F15" s="166">
        <v>29505760</v>
      </c>
      <c r="G15" s="166">
        <v>194461379</v>
      </c>
      <c r="H15" s="173">
        <f>30452900+F15</f>
        <v>59958660</v>
      </c>
      <c r="I15" s="166">
        <v>406022711</v>
      </c>
      <c r="J15" s="62"/>
      <c r="K15" s="63"/>
      <c r="L15" s="162"/>
      <c r="M15" s="171"/>
      <c r="N15" s="162"/>
      <c r="O15" s="162"/>
      <c r="P15" s="162"/>
      <c r="Q15" s="163"/>
    </row>
    <row r="16" spans="1:17" ht="28.5" customHeight="1">
      <c r="A16" s="168"/>
      <c r="B16" s="551" t="s">
        <v>268</v>
      </c>
      <c r="C16" s="551"/>
      <c r="D16" s="552"/>
      <c r="E16" s="174" t="s">
        <v>722</v>
      </c>
      <c r="F16" s="169">
        <f>+F15</f>
        <v>29505760</v>
      </c>
      <c r="G16" s="169">
        <v>194461379</v>
      </c>
      <c r="H16" s="394">
        <f>H15</f>
        <v>59958660</v>
      </c>
      <c r="I16" s="169">
        <v>406022711</v>
      </c>
      <c r="J16" s="62"/>
      <c r="K16" s="63"/>
      <c r="L16" s="162"/>
      <c r="M16" s="175"/>
      <c r="N16" s="162"/>
      <c r="O16" s="171"/>
      <c r="P16" s="162"/>
      <c r="Q16" s="163"/>
    </row>
    <row r="17" spans="1:17" ht="27" customHeight="1">
      <c r="A17" s="168">
        <v>8</v>
      </c>
      <c r="B17" s="537" t="s">
        <v>1270</v>
      </c>
      <c r="C17" s="537"/>
      <c r="D17" s="538"/>
      <c r="E17" s="172" t="s">
        <v>688</v>
      </c>
      <c r="F17" s="169">
        <v>0</v>
      </c>
      <c r="G17" s="169">
        <v>0</v>
      </c>
      <c r="H17" s="173">
        <v>11350000</v>
      </c>
      <c r="I17" s="169">
        <v>0</v>
      </c>
      <c r="J17" s="62"/>
      <c r="K17" s="63"/>
      <c r="L17" s="162"/>
      <c r="M17" s="171"/>
      <c r="N17" s="162"/>
      <c r="O17" s="162"/>
      <c r="P17" s="162"/>
      <c r="Q17" s="163"/>
    </row>
    <row r="18" spans="1:17" ht="29.25" customHeight="1">
      <c r="A18" s="168">
        <v>9</v>
      </c>
      <c r="B18" s="537" t="s">
        <v>532</v>
      </c>
      <c r="C18" s="537"/>
      <c r="D18" s="538"/>
      <c r="E18" s="176" t="s">
        <v>1271</v>
      </c>
      <c r="F18" s="166">
        <v>1027596730</v>
      </c>
      <c r="G18" s="167">
        <v>1467128442</v>
      </c>
      <c r="H18" s="173">
        <v>2369048723</v>
      </c>
      <c r="I18" s="167">
        <v>2875297709</v>
      </c>
      <c r="J18" s="62"/>
      <c r="K18" s="63"/>
      <c r="L18" s="162"/>
      <c r="M18" s="171"/>
      <c r="N18" s="162"/>
      <c r="O18" s="162"/>
      <c r="P18" s="162"/>
      <c r="Q18" s="163"/>
    </row>
    <row r="19" spans="1:17" ht="27.75" customHeight="1">
      <c r="A19" s="168">
        <v>10</v>
      </c>
      <c r="B19" s="533" t="s">
        <v>533</v>
      </c>
      <c r="C19" s="533"/>
      <c r="D19" s="534"/>
      <c r="E19" s="177" t="s">
        <v>441</v>
      </c>
      <c r="F19" s="166">
        <f>+F13+F14-F15-F17-F18</f>
        <v>594993178</v>
      </c>
      <c r="G19" s="166">
        <f>+G13+G14-G15-G17-G18</f>
        <v>-662901781</v>
      </c>
      <c r="H19" s="166">
        <f>+H13+H14-H15-H17-H18</f>
        <v>-385124810</v>
      </c>
      <c r="I19" s="166">
        <f>+I13+I14-I15-I17-I18</f>
        <v>-1196216549</v>
      </c>
      <c r="J19" s="62"/>
      <c r="K19" s="63"/>
      <c r="L19" s="162"/>
      <c r="M19" s="162"/>
      <c r="N19" s="162"/>
      <c r="O19" s="162"/>
      <c r="P19" s="162"/>
      <c r="Q19" s="163"/>
    </row>
    <row r="20" spans="1:17" ht="27.75" customHeight="1">
      <c r="A20" s="168">
        <v>11</v>
      </c>
      <c r="B20" s="537" t="s">
        <v>534</v>
      </c>
      <c r="C20" s="537"/>
      <c r="D20" s="538"/>
      <c r="E20" s="176" t="s">
        <v>442</v>
      </c>
      <c r="F20" s="169">
        <v>265406045</v>
      </c>
      <c r="G20" s="169">
        <v>243149723</v>
      </c>
      <c r="H20" s="170">
        <f>227900000+F20</f>
        <v>493306045</v>
      </c>
      <c r="I20" s="169">
        <v>414875787</v>
      </c>
      <c r="J20" s="62"/>
      <c r="K20" s="63"/>
      <c r="L20" s="162"/>
      <c r="M20" s="171"/>
      <c r="N20" s="162"/>
      <c r="O20" s="162"/>
      <c r="P20" s="162"/>
      <c r="Q20" s="163"/>
    </row>
    <row r="21" spans="1:17" ht="27" customHeight="1">
      <c r="A21" s="168">
        <v>12</v>
      </c>
      <c r="B21" s="537" t="s">
        <v>1197</v>
      </c>
      <c r="C21" s="537"/>
      <c r="D21" s="538"/>
      <c r="E21" s="176" t="s">
        <v>443</v>
      </c>
      <c r="F21" s="169">
        <v>112255536</v>
      </c>
      <c r="G21" s="169">
        <v>0</v>
      </c>
      <c r="H21" s="170">
        <f>106250000+F21</f>
        <v>218505536</v>
      </c>
      <c r="I21" s="169">
        <v>0</v>
      </c>
      <c r="J21" s="62"/>
      <c r="K21" s="63"/>
      <c r="L21" s="162"/>
      <c r="M21" s="171"/>
      <c r="N21" s="162"/>
      <c r="O21" s="162"/>
      <c r="P21" s="162"/>
      <c r="Q21" s="163"/>
    </row>
    <row r="22" spans="1:17" ht="28.5" customHeight="1">
      <c r="A22" s="164">
        <v>13</v>
      </c>
      <c r="B22" s="533" t="s">
        <v>133</v>
      </c>
      <c r="C22" s="533"/>
      <c r="D22" s="534"/>
      <c r="E22" s="165" t="s">
        <v>444</v>
      </c>
      <c r="F22" s="166">
        <f>+F20-F21</f>
        <v>153150509</v>
      </c>
      <c r="G22" s="166">
        <f>+G20-G21</f>
        <v>243149723</v>
      </c>
      <c r="H22" s="166">
        <f>+H20-H21</f>
        <v>274800509</v>
      </c>
      <c r="I22" s="166">
        <f>+I20-I21</f>
        <v>414875787</v>
      </c>
      <c r="J22" s="62"/>
      <c r="K22" s="63"/>
      <c r="L22" s="162"/>
      <c r="M22" s="162"/>
      <c r="N22" s="162"/>
      <c r="O22" s="162"/>
      <c r="P22" s="162"/>
      <c r="Q22" s="163"/>
    </row>
    <row r="23" spans="1:17" ht="36" customHeight="1">
      <c r="A23" s="164">
        <v>14</v>
      </c>
      <c r="B23" s="533" t="s">
        <v>757</v>
      </c>
      <c r="C23" s="533"/>
      <c r="D23" s="534"/>
      <c r="E23" s="165" t="s">
        <v>445</v>
      </c>
      <c r="F23" s="166">
        <f>+F19+F22</f>
        <v>748143687</v>
      </c>
      <c r="G23" s="166">
        <f>+G19+G22</f>
        <v>-419752058</v>
      </c>
      <c r="H23" s="166">
        <f>+H19+H22</f>
        <v>-110324301</v>
      </c>
      <c r="I23" s="166">
        <f>+I22+I19</f>
        <v>-781340762</v>
      </c>
      <c r="J23" s="62"/>
      <c r="K23" s="63"/>
      <c r="L23" s="162"/>
      <c r="M23" s="162"/>
      <c r="N23" s="162"/>
      <c r="O23" s="162"/>
      <c r="P23" s="162"/>
      <c r="Q23" s="163"/>
    </row>
    <row r="24" spans="1:17" ht="30" customHeight="1">
      <c r="A24" s="164"/>
      <c r="B24" s="535" t="s">
        <v>672</v>
      </c>
      <c r="C24" s="535"/>
      <c r="D24" s="536"/>
      <c r="E24" s="165"/>
      <c r="F24" s="166">
        <v>0</v>
      </c>
      <c r="G24" s="166">
        <v>0</v>
      </c>
      <c r="H24" s="178"/>
      <c r="I24" s="166"/>
      <c r="J24" s="62"/>
      <c r="K24" s="63"/>
      <c r="L24" s="162"/>
      <c r="M24" s="175"/>
      <c r="N24" s="162"/>
      <c r="O24" s="162"/>
      <c r="P24" s="162"/>
      <c r="Q24" s="163"/>
    </row>
    <row r="25" spans="1:17" ht="28.5" customHeight="1">
      <c r="A25" s="164">
        <v>15</v>
      </c>
      <c r="B25" s="533" t="s">
        <v>758</v>
      </c>
      <c r="C25" s="533"/>
      <c r="D25" s="534"/>
      <c r="E25" s="172" t="s">
        <v>269</v>
      </c>
      <c r="F25" s="169">
        <v>0</v>
      </c>
      <c r="G25" s="169">
        <v>0</v>
      </c>
      <c r="H25" s="170">
        <v>0</v>
      </c>
      <c r="I25" s="169">
        <v>0</v>
      </c>
      <c r="J25" s="62"/>
      <c r="K25" s="63"/>
      <c r="L25" s="162"/>
      <c r="M25" s="162"/>
      <c r="N25" s="162"/>
      <c r="O25" s="162"/>
      <c r="P25" s="162"/>
      <c r="Q25" s="179"/>
    </row>
    <row r="26" spans="1:17" ht="27.75" customHeight="1">
      <c r="A26" s="164">
        <v>16</v>
      </c>
      <c r="B26" s="533" t="s">
        <v>759</v>
      </c>
      <c r="C26" s="533"/>
      <c r="D26" s="534"/>
      <c r="E26" s="172" t="s">
        <v>387</v>
      </c>
      <c r="F26" s="169">
        <v>0</v>
      </c>
      <c r="G26" s="169">
        <v>0</v>
      </c>
      <c r="H26" s="170">
        <v>0</v>
      </c>
      <c r="I26" s="169">
        <v>0</v>
      </c>
      <c r="J26" s="62"/>
      <c r="K26" s="63"/>
      <c r="L26" s="162"/>
      <c r="M26" s="162"/>
      <c r="N26" s="162"/>
      <c r="O26" s="162"/>
      <c r="P26" s="162"/>
      <c r="Q26" s="163"/>
    </row>
    <row r="27" spans="1:17" ht="28.5" customHeight="1">
      <c r="A27" s="164">
        <v>17</v>
      </c>
      <c r="B27" s="533" t="s">
        <v>760</v>
      </c>
      <c r="C27" s="533"/>
      <c r="D27" s="534"/>
      <c r="E27" s="165" t="s">
        <v>270</v>
      </c>
      <c r="F27" s="166">
        <f>+F23-F25-F26</f>
        <v>748143687</v>
      </c>
      <c r="G27" s="166">
        <f>+G23-G25-G26</f>
        <v>-419752058</v>
      </c>
      <c r="H27" s="166">
        <f>+H23-H25-H26</f>
        <v>-110324301</v>
      </c>
      <c r="I27" s="166">
        <f>+I23-I25-I26</f>
        <v>-781340762</v>
      </c>
      <c r="J27" s="62"/>
      <c r="K27" s="63"/>
      <c r="L27" s="162"/>
      <c r="M27" s="162"/>
      <c r="N27" s="162"/>
      <c r="O27" s="162"/>
      <c r="P27" s="162"/>
      <c r="Q27" s="163"/>
    </row>
    <row r="28" spans="1:17" ht="28.5" customHeight="1">
      <c r="A28" s="164"/>
      <c r="B28" s="529"/>
      <c r="C28" s="529"/>
      <c r="D28" s="530"/>
      <c r="E28" s="180"/>
      <c r="F28" s="181"/>
      <c r="G28" s="181">
        <v>0</v>
      </c>
      <c r="H28" s="182"/>
      <c r="I28" s="181">
        <v>0</v>
      </c>
      <c r="J28" s="62"/>
      <c r="K28" s="63"/>
      <c r="L28" s="162"/>
      <c r="M28" s="162"/>
      <c r="N28" s="162"/>
      <c r="O28" s="162"/>
      <c r="P28" s="162"/>
      <c r="Q28" s="163"/>
    </row>
    <row r="29" spans="1:17" ht="29.25" customHeight="1">
      <c r="A29" s="183"/>
      <c r="B29" s="184"/>
      <c r="C29" s="185"/>
      <c r="D29" s="152"/>
      <c r="E29" s="152"/>
      <c r="F29" s="152"/>
      <c r="G29" s="152"/>
      <c r="H29" s="531" t="s">
        <v>1418</v>
      </c>
      <c r="I29" s="532"/>
      <c r="J29" s="62"/>
      <c r="K29" s="63"/>
      <c r="L29" s="186"/>
      <c r="M29" s="186"/>
      <c r="N29" s="187"/>
      <c r="O29" s="187"/>
      <c r="P29" s="187"/>
      <c r="Q29" s="187"/>
    </row>
    <row r="30" spans="1:23" s="189" customFormat="1" ht="34.5" customHeight="1">
      <c r="A30" s="188"/>
      <c r="B30" s="188"/>
      <c r="C30" s="140"/>
      <c r="D30" s="188" t="s">
        <v>1588</v>
      </c>
      <c r="E30" s="528" t="s">
        <v>1027</v>
      </c>
      <c r="F30" s="528"/>
      <c r="H30" s="528" t="s">
        <v>752</v>
      </c>
      <c r="I30" s="528"/>
      <c r="J30" s="190"/>
      <c r="K30" s="191"/>
      <c r="L30" s="187"/>
      <c r="M30" s="187"/>
      <c r="N30" s="187"/>
      <c r="O30" s="187"/>
      <c r="P30" s="187"/>
      <c r="Q30" s="187"/>
      <c r="R30" s="192"/>
      <c r="S30" s="192"/>
      <c r="T30" s="192"/>
      <c r="U30" s="192"/>
      <c r="V30" s="192"/>
      <c r="W30" s="192"/>
    </row>
    <row r="31" spans="1:23" s="189" customFormat="1" ht="15.75" customHeight="1">
      <c r="A31" s="193"/>
      <c r="B31" s="193"/>
      <c r="C31" s="193"/>
      <c r="D31" s="193"/>
      <c r="E31" s="193"/>
      <c r="F31" s="193"/>
      <c r="G31" s="193"/>
      <c r="H31" s="193"/>
      <c r="I31" s="193"/>
      <c r="J31" s="194"/>
      <c r="K31" s="186"/>
      <c r="L31" s="186"/>
      <c r="M31" s="186"/>
      <c r="N31" s="186"/>
      <c r="O31" s="186"/>
      <c r="P31" s="187"/>
      <c r="Q31" s="187"/>
      <c r="R31" s="192"/>
      <c r="S31" s="192"/>
      <c r="T31" s="192"/>
      <c r="U31" s="192"/>
      <c r="V31" s="192"/>
      <c r="W31" s="192"/>
    </row>
    <row r="32" spans="1:23" s="196" customFormat="1" ht="16.5" customHeight="1">
      <c r="A32" s="193"/>
      <c r="B32" s="193"/>
      <c r="C32" s="193"/>
      <c r="D32" s="193"/>
      <c r="E32" s="193"/>
      <c r="F32" s="193"/>
      <c r="G32" s="193"/>
      <c r="H32" s="193"/>
      <c r="I32" s="193"/>
      <c r="J32" s="194"/>
      <c r="K32" s="186"/>
      <c r="L32" s="186"/>
      <c r="M32" s="186"/>
      <c r="N32" s="186"/>
      <c r="O32" s="186"/>
      <c r="P32" s="187"/>
      <c r="Q32" s="187"/>
      <c r="R32" s="195"/>
      <c r="S32" s="195"/>
      <c r="T32" s="195"/>
      <c r="U32" s="195"/>
      <c r="V32" s="195"/>
      <c r="W32" s="195"/>
    </row>
    <row r="33" spans="1:23" s="196" customFormat="1" ht="16.5" customHeight="1">
      <c r="A33" s="193"/>
      <c r="B33" s="193"/>
      <c r="C33" s="193"/>
      <c r="D33" s="193"/>
      <c r="E33" s="193"/>
      <c r="F33" s="193"/>
      <c r="G33" s="193"/>
      <c r="H33" s="193"/>
      <c r="I33" s="193"/>
      <c r="J33" s="194"/>
      <c r="K33" s="186"/>
      <c r="L33" s="186"/>
      <c r="M33" s="186"/>
      <c r="N33" s="186"/>
      <c r="O33" s="186"/>
      <c r="P33" s="187"/>
      <c r="Q33" s="187"/>
      <c r="R33" s="195"/>
      <c r="S33" s="195"/>
      <c r="T33" s="195"/>
      <c r="U33" s="195"/>
      <c r="V33" s="195"/>
      <c r="W33" s="195"/>
    </row>
    <row r="34" spans="1:23" s="196" customFormat="1" ht="16.5" customHeight="1">
      <c r="A34" s="193"/>
      <c r="B34" s="193"/>
      <c r="C34" s="193"/>
      <c r="D34" s="193"/>
      <c r="E34" s="193"/>
      <c r="F34" s="193"/>
      <c r="G34" s="193"/>
      <c r="H34" s="193"/>
      <c r="I34" s="193"/>
      <c r="J34" s="194"/>
      <c r="K34" s="186"/>
      <c r="L34" s="186"/>
      <c r="M34" s="186"/>
      <c r="N34" s="186"/>
      <c r="O34" s="186"/>
      <c r="P34" s="187"/>
      <c r="Q34" s="187"/>
      <c r="R34" s="195"/>
      <c r="S34" s="195"/>
      <c r="T34" s="195"/>
      <c r="U34" s="195"/>
      <c r="V34" s="195"/>
      <c r="W34" s="195"/>
    </row>
    <row r="35" spans="1:15" ht="16.5" customHeight="1">
      <c r="A35" s="193"/>
      <c r="B35" s="193"/>
      <c r="C35" s="193"/>
      <c r="D35" s="193"/>
      <c r="E35" s="193"/>
      <c r="F35" s="193"/>
      <c r="G35" s="193"/>
      <c r="H35" s="193"/>
      <c r="I35" s="193"/>
      <c r="J35" s="193"/>
      <c r="K35" s="197"/>
      <c r="L35" s="197"/>
      <c r="M35" s="197"/>
      <c r="N35" s="197"/>
      <c r="O35" s="197"/>
    </row>
    <row r="36" spans="1:15" ht="16.5" customHeight="1">
      <c r="A36" s="193"/>
      <c r="B36" s="193"/>
      <c r="C36" s="193"/>
      <c r="D36" s="193"/>
      <c r="E36" s="193"/>
      <c r="F36" s="193"/>
      <c r="G36" s="193"/>
      <c r="H36" s="193"/>
      <c r="I36" s="193"/>
      <c r="J36" s="193"/>
      <c r="K36" s="197"/>
      <c r="L36" s="197"/>
      <c r="M36" s="197"/>
      <c r="N36" s="197"/>
      <c r="O36" s="197"/>
    </row>
    <row r="37" spans="1:15" ht="19.5" customHeight="1">
      <c r="A37" s="193"/>
      <c r="B37" s="193"/>
      <c r="C37" s="193"/>
      <c r="D37" s="193"/>
      <c r="E37" s="193"/>
      <c r="F37" s="193"/>
      <c r="G37" s="193"/>
      <c r="H37" s="193"/>
      <c r="I37" s="193"/>
      <c r="J37" s="193"/>
      <c r="K37" s="197"/>
      <c r="L37" s="197"/>
      <c r="M37" s="197"/>
      <c r="N37" s="197"/>
      <c r="O37" s="197"/>
    </row>
    <row r="38" spans="1:15" ht="16.5" customHeight="1">
      <c r="A38" s="193"/>
      <c r="B38" s="193"/>
      <c r="C38" s="193"/>
      <c r="D38" s="193"/>
      <c r="E38" s="193"/>
      <c r="F38" s="193"/>
      <c r="G38" s="193"/>
      <c r="H38" s="193"/>
      <c r="I38" s="193"/>
      <c r="J38" s="193"/>
      <c r="K38" s="197"/>
      <c r="L38" s="197"/>
      <c r="M38" s="197"/>
      <c r="N38" s="197"/>
      <c r="O38" s="197"/>
    </row>
    <row r="39" spans="1:15" ht="16.5" customHeight="1">
      <c r="A39" s="193"/>
      <c r="B39" s="193"/>
      <c r="C39" s="193"/>
      <c r="D39" s="193"/>
      <c r="E39" s="193"/>
      <c r="F39" s="193"/>
      <c r="G39" s="193"/>
      <c r="H39" s="193"/>
      <c r="I39" s="193"/>
      <c r="J39" s="193"/>
      <c r="K39" s="197"/>
      <c r="L39" s="197"/>
      <c r="M39" s="197"/>
      <c r="N39" s="197"/>
      <c r="O39" s="197"/>
    </row>
    <row r="40" spans="1:15" ht="16.5" customHeight="1">
      <c r="A40" s="193"/>
      <c r="B40" s="193"/>
      <c r="C40" s="193"/>
      <c r="D40" s="193"/>
      <c r="E40" s="193"/>
      <c r="F40" s="193"/>
      <c r="G40" s="193"/>
      <c r="H40" s="193"/>
      <c r="I40" s="193"/>
      <c r="J40" s="193"/>
      <c r="K40" s="197"/>
      <c r="L40" s="197"/>
      <c r="M40" s="197"/>
      <c r="N40" s="197"/>
      <c r="O40" s="197"/>
    </row>
    <row r="41" spans="1:15" ht="16.5" customHeight="1">
      <c r="A41" s="193"/>
      <c r="B41" s="193"/>
      <c r="C41" s="193"/>
      <c r="D41" s="193"/>
      <c r="E41" s="193"/>
      <c r="F41" s="193"/>
      <c r="G41" s="193"/>
      <c r="H41" s="193"/>
      <c r="I41" s="193"/>
      <c r="J41" s="193"/>
      <c r="K41" s="197"/>
      <c r="L41" s="197"/>
      <c r="M41" s="197"/>
      <c r="N41" s="197"/>
      <c r="O41" s="197"/>
    </row>
    <row r="42" spans="1:15" ht="16.5" customHeight="1">
      <c r="A42" s="193"/>
      <c r="B42" s="193"/>
      <c r="C42" s="193"/>
      <c r="D42" s="193"/>
      <c r="E42" s="193"/>
      <c r="F42" s="193"/>
      <c r="G42" s="193"/>
      <c r="H42" s="193"/>
      <c r="I42" s="193"/>
      <c r="J42" s="193"/>
      <c r="K42" s="197"/>
      <c r="L42" s="197"/>
      <c r="M42" s="197"/>
      <c r="N42" s="197"/>
      <c r="O42" s="197"/>
    </row>
    <row r="43" spans="1:15" ht="16.5" customHeight="1">
      <c r="A43" s="193"/>
      <c r="B43" s="193"/>
      <c r="C43" s="193"/>
      <c r="D43" s="193"/>
      <c r="E43" s="193"/>
      <c r="F43" s="193"/>
      <c r="G43" s="193"/>
      <c r="H43" s="193"/>
      <c r="I43" s="193"/>
      <c r="J43" s="193"/>
      <c r="K43" s="197"/>
      <c r="L43" s="197"/>
      <c r="M43" s="197"/>
      <c r="N43" s="197"/>
      <c r="O43" s="197"/>
    </row>
    <row r="44" spans="1:15" ht="16.5" customHeight="1">
      <c r="A44" s="193"/>
      <c r="B44" s="193"/>
      <c r="C44" s="193"/>
      <c r="D44" s="193"/>
      <c r="E44" s="193"/>
      <c r="F44" s="193"/>
      <c r="G44" s="193"/>
      <c r="H44" s="193"/>
      <c r="I44" s="193"/>
      <c r="J44" s="193"/>
      <c r="K44" s="197"/>
      <c r="L44" s="197"/>
      <c r="M44" s="197"/>
      <c r="N44" s="197"/>
      <c r="O44" s="197"/>
    </row>
    <row r="45" spans="1:15" ht="25.5" customHeight="1">
      <c r="A45" s="193"/>
      <c r="B45" s="193"/>
      <c r="C45" s="193"/>
      <c r="D45" s="193"/>
      <c r="E45" s="193"/>
      <c r="F45" s="193"/>
      <c r="G45" s="193"/>
      <c r="H45" s="193"/>
      <c r="I45" s="193"/>
      <c r="J45" s="193"/>
      <c r="K45" s="197"/>
      <c r="L45" s="197"/>
      <c r="M45" s="197"/>
      <c r="N45" s="197"/>
      <c r="O45" s="197"/>
    </row>
    <row r="46" spans="1:15" ht="16.5" customHeight="1">
      <c r="A46" s="193"/>
      <c r="B46" s="193"/>
      <c r="C46" s="193"/>
      <c r="D46" s="193"/>
      <c r="E46" s="193"/>
      <c r="F46" s="193"/>
      <c r="G46" s="193"/>
      <c r="H46" s="193"/>
      <c r="I46" s="193"/>
      <c r="J46" s="193"/>
      <c r="K46" s="197"/>
      <c r="L46" s="197"/>
      <c r="M46" s="197"/>
      <c r="N46" s="197"/>
      <c r="O46" s="197"/>
    </row>
    <row r="47" spans="1:7" ht="16.5" customHeight="1">
      <c r="A47" s="198"/>
      <c r="B47" s="198"/>
      <c r="C47" s="198"/>
      <c r="D47" s="198"/>
      <c r="E47" s="199"/>
      <c r="F47" s="199"/>
      <c r="G47" s="200"/>
    </row>
    <row r="48" spans="1:7" ht="16.5" customHeight="1">
      <c r="A48" s="198"/>
      <c r="B48" s="198"/>
      <c r="C48" s="198"/>
      <c r="D48" s="198"/>
      <c r="E48" s="199"/>
      <c r="F48" s="199"/>
      <c r="G48" s="200"/>
    </row>
    <row r="49" spans="1:7" ht="16.5" customHeight="1">
      <c r="A49" s="198"/>
      <c r="B49" s="198"/>
      <c r="C49" s="198"/>
      <c r="D49" s="198"/>
      <c r="E49" s="199"/>
      <c r="F49" s="199"/>
      <c r="G49" s="200"/>
    </row>
    <row r="50" spans="1:7" ht="16.5" customHeight="1">
      <c r="A50" s="198"/>
      <c r="B50" s="198"/>
      <c r="C50" s="198"/>
      <c r="D50" s="198"/>
      <c r="E50" s="199"/>
      <c r="F50" s="199"/>
      <c r="G50" s="200"/>
    </row>
    <row r="51" spans="1:7" ht="16.5" customHeight="1">
      <c r="A51" s="198"/>
      <c r="B51" s="198"/>
      <c r="C51" s="198"/>
      <c r="D51" s="198"/>
      <c r="E51" s="199"/>
      <c r="F51" s="199"/>
      <c r="G51" s="200"/>
    </row>
    <row r="52" spans="1:7" ht="16.5" customHeight="1">
      <c r="A52" s="198"/>
      <c r="B52" s="198"/>
      <c r="C52" s="198"/>
      <c r="D52" s="198"/>
      <c r="E52" s="199"/>
      <c r="F52" s="199"/>
      <c r="G52" s="200"/>
    </row>
    <row r="53" spans="1:7" ht="16.5" customHeight="1">
      <c r="A53" s="198"/>
      <c r="B53" s="198"/>
      <c r="C53" s="198"/>
      <c r="D53" s="198"/>
      <c r="E53" s="199"/>
      <c r="F53" s="199"/>
      <c r="G53" s="200"/>
    </row>
    <row r="54" spans="1:7" ht="16.5" customHeight="1">
      <c r="A54" s="198"/>
      <c r="B54" s="198"/>
      <c r="C54" s="198"/>
      <c r="D54" s="198"/>
      <c r="E54" s="199"/>
      <c r="F54" s="199"/>
      <c r="G54" s="200"/>
    </row>
    <row r="55" spans="1:11" ht="16.5" customHeight="1">
      <c r="A55" s="198"/>
      <c r="B55" s="198"/>
      <c r="C55" s="198"/>
      <c r="D55" s="198"/>
      <c r="E55" s="199"/>
      <c r="F55" s="199"/>
      <c r="G55" s="200"/>
      <c r="H55" s="200"/>
      <c r="I55" s="198"/>
      <c r="J55" s="198"/>
      <c r="K55" s="201"/>
    </row>
    <row r="56" spans="1:11" ht="16.5" customHeight="1">
      <c r="A56" s="198"/>
      <c r="B56" s="198"/>
      <c r="C56" s="198"/>
      <c r="D56" s="198"/>
      <c r="E56" s="199"/>
      <c r="F56" s="199"/>
      <c r="G56" s="200"/>
      <c r="H56" s="200"/>
      <c r="I56" s="198"/>
      <c r="J56" s="198"/>
      <c r="K56" s="201"/>
    </row>
    <row r="57" spans="1:11" ht="16.5" customHeight="1">
      <c r="A57" s="198"/>
      <c r="B57" s="198"/>
      <c r="C57" s="198"/>
      <c r="D57" s="198"/>
      <c r="E57" s="199"/>
      <c r="F57" s="199"/>
      <c r="G57" s="200"/>
      <c r="H57" s="200"/>
      <c r="I57" s="198"/>
      <c r="J57" s="198"/>
      <c r="K57" s="201"/>
    </row>
    <row r="58" spans="1:11" ht="16.5" customHeight="1">
      <c r="A58" s="198"/>
      <c r="B58" s="198"/>
      <c r="C58" s="198"/>
      <c r="D58" s="198"/>
      <c r="E58" s="199"/>
      <c r="F58" s="199"/>
      <c r="G58" s="200"/>
      <c r="H58" s="200"/>
      <c r="I58" s="198"/>
      <c r="J58" s="198"/>
      <c r="K58" s="201"/>
    </row>
  </sheetData>
  <sheetProtection/>
  <mergeCells count="34">
    <mergeCell ref="A2:I2"/>
    <mergeCell ref="A3:I3"/>
    <mergeCell ref="A4:I4"/>
    <mergeCell ref="A1:F1"/>
    <mergeCell ref="B10:D10"/>
    <mergeCell ref="B9:D9"/>
    <mergeCell ref="G1:I1"/>
    <mergeCell ref="B22:D22"/>
    <mergeCell ref="A7:D8"/>
    <mergeCell ref="H5:I5"/>
    <mergeCell ref="B21:D21"/>
    <mergeCell ref="B16:D16"/>
    <mergeCell ref="B12:D12"/>
    <mergeCell ref="B13:D13"/>
    <mergeCell ref="B14:D14"/>
    <mergeCell ref="B15:D15"/>
    <mergeCell ref="B17:D17"/>
    <mergeCell ref="B18:D18"/>
    <mergeCell ref="B20:D20"/>
    <mergeCell ref="B19:D19"/>
    <mergeCell ref="N7:P7"/>
    <mergeCell ref="B11:D11"/>
    <mergeCell ref="H7:I7"/>
    <mergeCell ref="E7:E8"/>
    <mergeCell ref="F7:G7"/>
    <mergeCell ref="H30:I30"/>
    <mergeCell ref="B28:D28"/>
    <mergeCell ref="H29:I29"/>
    <mergeCell ref="E30:F30"/>
    <mergeCell ref="B23:D23"/>
    <mergeCell ref="B24:D24"/>
    <mergeCell ref="B27:D27"/>
    <mergeCell ref="B25:D25"/>
    <mergeCell ref="B26:D26"/>
  </mergeCells>
  <printOptions horizontalCentered="1"/>
  <pageMargins left="0.27" right="0.3" top="0.45" bottom="0.3" header="0.38" footer="0.3"/>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0000"/>
  </sheetPr>
  <dimension ref="A1:K93"/>
  <sheetViews>
    <sheetView zoomScalePageLayoutView="0" workbookViewId="0" topLeftCell="A67">
      <selection activeCell="F17" sqref="F17"/>
    </sheetView>
  </sheetViews>
  <sheetFormatPr defaultColWidth="9.125" defaultRowHeight="12.75"/>
  <cols>
    <col min="1" max="1" width="3.125" style="113" customWidth="1"/>
    <col min="2" max="2" width="27.625" style="113" customWidth="1"/>
    <col min="3" max="3" width="14.00390625" style="113" customWidth="1"/>
    <col min="4" max="4" width="5.25390625" style="113" customWidth="1"/>
    <col min="5" max="5" width="6.875" style="113" bestFit="1" customWidth="1"/>
    <col min="6" max="6" width="15.75390625" style="130" customWidth="1"/>
    <col min="7" max="7" width="2.75390625" style="130" customWidth="1"/>
    <col min="8" max="8" width="15.75390625" style="130" customWidth="1"/>
    <col min="9" max="9" width="15.75390625" style="113" bestFit="1" customWidth="1"/>
    <col min="10" max="10" width="13.00390625" style="113" customWidth="1"/>
    <col min="11" max="11" width="12.625" style="113" bestFit="1" customWidth="1"/>
    <col min="12" max="16384" width="9.125" style="113" customWidth="1"/>
  </cols>
  <sheetData>
    <row r="1" s="94" customFormat="1" ht="15.75" customHeight="1">
      <c r="A1" s="93" t="s">
        <v>1602</v>
      </c>
    </row>
    <row r="2" s="96" customFormat="1" ht="13.5" customHeight="1">
      <c r="A2" s="95" t="s">
        <v>1392</v>
      </c>
    </row>
    <row r="3" s="96" customFormat="1" ht="13.5" customHeight="1">
      <c r="A3" s="95" t="s">
        <v>1607</v>
      </c>
    </row>
    <row r="4" spans="1:8" s="96" customFormat="1" ht="13.5" customHeight="1" thickBot="1">
      <c r="A4" s="97" t="s">
        <v>1610</v>
      </c>
      <c r="B4" s="98"/>
      <c r="C4" s="98"/>
      <c r="D4" s="98"/>
      <c r="E4" s="98"/>
      <c r="F4" s="98"/>
      <c r="G4" s="98"/>
      <c r="H4" s="98"/>
    </row>
    <row r="5" s="96" customFormat="1" ht="13.5" customHeight="1">
      <c r="A5" s="99"/>
    </row>
    <row r="6" spans="1:8" s="102" customFormat="1" ht="19.5" customHeight="1">
      <c r="A6" s="100" t="s">
        <v>1350</v>
      </c>
      <c r="B6" s="101"/>
      <c r="C6" s="101"/>
      <c r="D6" s="101"/>
      <c r="E6" s="101"/>
      <c r="F6" s="101"/>
      <c r="G6" s="101"/>
      <c r="H6" s="101"/>
    </row>
    <row r="7" spans="1:8" s="104" customFormat="1" ht="15.75" customHeight="1">
      <c r="A7" s="103" t="s">
        <v>1351</v>
      </c>
      <c r="B7" s="103"/>
      <c r="C7" s="103"/>
      <c r="D7" s="103"/>
      <c r="E7" s="103"/>
      <c r="F7" s="103"/>
      <c r="G7" s="103"/>
      <c r="H7" s="103"/>
    </row>
    <row r="8" spans="1:8" s="104" customFormat="1" ht="15.75" customHeight="1">
      <c r="A8" s="105" t="s">
        <v>1610</v>
      </c>
      <c r="B8" s="103"/>
      <c r="C8" s="103"/>
      <c r="D8" s="103"/>
      <c r="E8" s="103"/>
      <c r="F8" s="103"/>
      <c r="G8" s="103"/>
      <c r="H8" s="103"/>
    </row>
    <row r="9" s="99" customFormat="1" ht="13.5" customHeight="1"/>
    <row r="10" s="96" customFormat="1" ht="13.5" customHeight="1">
      <c r="H10" s="106" t="s">
        <v>1352</v>
      </c>
    </row>
    <row r="11" s="96" customFormat="1" ht="13.5" customHeight="1"/>
    <row r="12" spans="1:8" s="96" customFormat="1" ht="13.5" customHeight="1">
      <c r="A12" s="561" t="s">
        <v>1353</v>
      </c>
      <c r="B12" s="561"/>
      <c r="C12" s="561"/>
      <c r="D12" s="561" t="s">
        <v>1393</v>
      </c>
      <c r="E12" s="561" t="s">
        <v>1354</v>
      </c>
      <c r="F12" s="107" t="s">
        <v>1394</v>
      </c>
      <c r="G12" s="107"/>
      <c r="H12" s="107"/>
    </row>
    <row r="13" spans="1:8" s="96" customFormat="1" ht="12.75">
      <c r="A13" s="561"/>
      <c r="B13" s="561"/>
      <c r="C13" s="561"/>
      <c r="D13" s="561"/>
      <c r="E13" s="561"/>
      <c r="F13" s="108" t="s">
        <v>1355</v>
      </c>
      <c r="G13" s="109"/>
      <c r="H13" s="108" t="s">
        <v>1356</v>
      </c>
    </row>
    <row r="14" spans="1:8" ht="13.5" customHeight="1">
      <c r="A14" s="110"/>
      <c r="B14" s="110"/>
      <c r="C14" s="110"/>
      <c r="D14" s="111"/>
      <c r="E14" s="111"/>
      <c r="F14" s="112"/>
      <c r="G14" s="112"/>
      <c r="H14" s="112"/>
    </row>
    <row r="15" spans="1:8" s="116" customFormat="1" ht="13.5" customHeight="1">
      <c r="A15" s="110" t="s">
        <v>1241</v>
      </c>
      <c r="B15" s="110" t="s">
        <v>1357</v>
      </c>
      <c r="C15" s="110"/>
      <c r="D15" s="114"/>
      <c r="E15" s="114"/>
      <c r="F15" s="115"/>
      <c r="G15" s="115"/>
      <c r="H15" s="115"/>
    </row>
    <row r="16" spans="1:8" s="116" customFormat="1" ht="13.5" customHeight="1">
      <c r="A16" s="110"/>
      <c r="B16" s="110"/>
      <c r="C16" s="110"/>
      <c r="D16" s="114"/>
      <c r="E16" s="114"/>
      <c r="F16" s="115"/>
      <c r="G16" s="115"/>
      <c r="H16" s="115"/>
    </row>
    <row r="17" spans="1:8" s="122" customFormat="1" ht="13.5" customHeight="1">
      <c r="A17" s="117" t="s">
        <v>1242</v>
      </c>
      <c r="B17" s="118" t="s">
        <v>1358</v>
      </c>
      <c r="C17" s="118"/>
      <c r="D17" s="119" t="s">
        <v>446</v>
      </c>
      <c r="E17" s="120"/>
      <c r="F17" s="121">
        <f>+KQKD!H27</f>
        <v>-110324301</v>
      </c>
      <c r="G17" s="121"/>
      <c r="H17" s="121">
        <f>+KQKD!I27</f>
        <v>-781340762</v>
      </c>
    </row>
    <row r="18" spans="1:8" s="122" customFormat="1" ht="13.5" customHeight="1">
      <c r="A18" s="117" t="s">
        <v>1243</v>
      </c>
      <c r="B18" s="118" t="s">
        <v>1359</v>
      </c>
      <c r="C18" s="118"/>
      <c r="D18" s="120"/>
      <c r="E18" s="120"/>
      <c r="F18" s="121"/>
      <c r="G18" s="121"/>
      <c r="H18" s="121"/>
    </row>
    <row r="19" spans="1:8" ht="13.5" customHeight="1">
      <c r="A19" s="123" t="s">
        <v>1360</v>
      </c>
      <c r="B19" s="123" t="s">
        <v>1395</v>
      </c>
      <c r="C19" s="123"/>
      <c r="D19" s="124" t="s">
        <v>392</v>
      </c>
      <c r="E19" s="111"/>
      <c r="F19" s="112">
        <f>+-BCDKT!I66</f>
        <v>3976987517</v>
      </c>
      <c r="G19" s="112"/>
      <c r="H19" s="112">
        <v>3224221412</v>
      </c>
    </row>
    <row r="20" spans="1:8" ht="13.5" customHeight="1">
      <c r="A20" s="123" t="s">
        <v>1360</v>
      </c>
      <c r="B20" s="123" t="s">
        <v>1361</v>
      </c>
      <c r="C20" s="123"/>
      <c r="D20" s="124" t="s">
        <v>1256</v>
      </c>
      <c r="E20" s="111"/>
      <c r="F20" s="112">
        <v>0</v>
      </c>
      <c r="G20" s="112"/>
      <c r="H20" s="112">
        <v>0</v>
      </c>
    </row>
    <row r="21" spans="1:8" ht="13.5" customHeight="1">
      <c r="A21" s="123" t="s">
        <v>1360</v>
      </c>
      <c r="B21" s="123" t="s">
        <v>1396</v>
      </c>
      <c r="C21" s="123"/>
      <c r="D21" s="124"/>
      <c r="E21" s="111"/>
      <c r="F21" s="113"/>
      <c r="G21" s="113"/>
      <c r="H21" s="113"/>
    </row>
    <row r="22" spans="1:8" ht="13.5" customHeight="1">
      <c r="A22" s="123"/>
      <c r="B22" s="123" t="s">
        <v>1397</v>
      </c>
      <c r="C22" s="123"/>
      <c r="D22" s="124" t="s">
        <v>393</v>
      </c>
      <c r="E22" s="111"/>
      <c r="F22" s="112">
        <v>0</v>
      </c>
      <c r="G22" s="112"/>
      <c r="H22" s="112">
        <v>0</v>
      </c>
    </row>
    <row r="23" spans="1:9" ht="13.5" customHeight="1">
      <c r="A23" s="123" t="s">
        <v>1360</v>
      </c>
      <c r="B23" s="123" t="s">
        <v>1362</v>
      </c>
      <c r="C23" s="123"/>
      <c r="D23" s="124" t="s">
        <v>394</v>
      </c>
      <c r="E23" s="111"/>
      <c r="F23" s="112">
        <v>0</v>
      </c>
      <c r="G23" s="112"/>
      <c r="H23" s="112"/>
      <c r="I23" s="130"/>
    </row>
    <row r="24" spans="1:8" ht="13.5" customHeight="1">
      <c r="A24" s="123" t="s">
        <v>1360</v>
      </c>
      <c r="B24" s="123" t="s">
        <v>1363</v>
      </c>
      <c r="C24" s="123"/>
      <c r="D24" s="124" t="s">
        <v>395</v>
      </c>
      <c r="E24" s="111"/>
      <c r="F24" s="112">
        <f>+KQKD!H15</f>
        <v>59958660</v>
      </c>
      <c r="G24" s="112"/>
      <c r="H24" s="112">
        <v>406022711</v>
      </c>
    </row>
    <row r="25" spans="1:8" ht="13.5" customHeight="1">
      <c r="A25" s="123" t="s">
        <v>1360</v>
      </c>
      <c r="B25" s="123" t="s">
        <v>1391</v>
      </c>
      <c r="C25" s="123"/>
      <c r="D25" s="124" t="s">
        <v>396</v>
      </c>
      <c r="E25" s="111"/>
      <c r="F25" s="112">
        <v>0</v>
      </c>
      <c r="G25" s="112"/>
      <c r="H25" s="112">
        <v>0</v>
      </c>
    </row>
    <row r="26" spans="1:10" s="122" customFormat="1" ht="13.5" customHeight="1">
      <c r="A26" s="117" t="s">
        <v>1244</v>
      </c>
      <c r="B26" s="118" t="s">
        <v>1398</v>
      </c>
      <c r="C26" s="118"/>
      <c r="D26" s="119"/>
      <c r="E26" s="120"/>
      <c r="F26" s="121"/>
      <c r="G26" s="121"/>
      <c r="H26" s="121"/>
      <c r="I26" s="113"/>
      <c r="J26" s="113"/>
    </row>
    <row r="27" spans="1:10" s="122" customFormat="1" ht="13.5" customHeight="1">
      <c r="A27" s="117"/>
      <c r="B27" s="118" t="s">
        <v>1399</v>
      </c>
      <c r="C27" s="118"/>
      <c r="D27" s="119" t="s">
        <v>1388</v>
      </c>
      <c r="E27" s="120"/>
      <c r="F27" s="121">
        <f>SUM(F17:F26)</f>
        <v>3926621876</v>
      </c>
      <c r="G27" s="121"/>
      <c r="H27" s="121">
        <f>SUM(H17:H26)</f>
        <v>2848903361</v>
      </c>
      <c r="I27" s="113"/>
      <c r="J27" s="113"/>
    </row>
    <row r="28" spans="1:8" ht="13.5" customHeight="1">
      <c r="A28" s="123" t="s">
        <v>1360</v>
      </c>
      <c r="B28" s="123" t="s">
        <v>1364</v>
      </c>
      <c r="C28" s="123"/>
      <c r="D28" s="124" t="s">
        <v>1389</v>
      </c>
      <c r="E28" s="111"/>
      <c r="F28" s="130">
        <v>-4715376434</v>
      </c>
      <c r="G28" s="112"/>
      <c r="H28" s="112">
        <v>243758354</v>
      </c>
    </row>
    <row r="29" spans="1:8" ht="13.5" customHeight="1">
      <c r="A29" s="123" t="s">
        <v>1360</v>
      </c>
      <c r="B29" s="123" t="s">
        <v>1365</v>
      </c>
      <c r="C29" s="123"/>
      <c r="D29" s="111">
        <v>10</v>
      </c>
      <c r="E29" s="111"/>
      <c r="F29" s="112">
        <f>+-BCDKT!I36</f>
        <v>57262424</v>
      </c>
      <c r="G29" s="112"/>
      <c r="H29" s="112">
        <v>-130129539</v>
      </c>
    </row>
    <row r="30" spans="1:8" ht="13.5" customHeight="1">
      <c r="A30" s="123" t="s">
        <v>1360</v>
      </c>
      <c r="B30" s="123" t="s">
        <v>1366</v>
      </c>
      <c r="C30" s="123"/>
      <c r="D30" s="111">
        <v>11</v>
      </c>
      <c r="E30" s="111"/>
      <c r="F30" s="112">
        <f>+SUM(BCDKT!I106:I114)</f>
        <v>3501511582</v>
      </c>
      <c r="G30" s="112"/>
      <c r="H30" s="112">
        <v>-1846747161</v>
      </c>
    </row>
    <row r="31" spans="1:8" ht="13.5" customHeight="1">
      <c r="A31" s="123" t="s">
        <v>1360</v>
      </c>
      <c r="B31" s="123" t="s">
        <v>1367</v>
      </c>
      <c r="C31" s="123"/>
      <c r="D31" s="111">
        <v>12</v>
      </c>
      <c r="E31" s="111"/>
      <c r="F31" s="112">
        <f>-(BCDKT!I40+BCDKT!I90)</f>
        <v>-835874493</v>
      </c>
      <c r="G31" s="112"/>
      <c r="H31" s="112">
        <v>-296117620</v>
      </c>
    </row>
    <row r="32" spans="1:8" ht="13.5" customHeight="1">
      <c r="A32" s="123" t="s">
        <v>1360</v>
      </c>
      <c r="B32" s="123" t="s">
        <v>1368</v>
      </c>
      <c r="C32" s="123"/>
      <c r="D32" s="111">
        <v>13</v>
      </c>
      <c r="E32" s="111"/>
      <c r="F32" s="112">
        <v>0</v>
      </c>
      <c r="G32" s="112"/>
      <c r="H32" s="112">
        <v>0</v>
      </c>
    </row>
    <row r="33" spans="1:8" ht="13.5" customHeight="1">
      <c r="A33" s="123" t="s">
        <v>1360</v>
      </c>
      <c r="B33" s="123" t="s">
        <v>1369</v>
      </c>
      <c r="C33" s="123"/>
      <c r="D33" s="111">
        <v>14</v>
      </c>
      <c r="E33" s="111"/>
      <c r="F33" s="112">
        <v>-203422000</v>
      </c>
      <c r="G33" s="112"/>
      <c r="H33" s="112">
        <v>-304323612</v>
      </c>
    </row>
    <row r="34" spans="1:8" ht="13.5" customHeight="1">
      <c r="A34" s="123" t="s">
        <v>1360</v>
      </c>
      <c r="B34" s="123" t="s">
        <v>1370</v>
      </c>
      <c r="C34" s="123"/>
      <c r="D34" s="111">
        <v>15</v>
      </c>
      <c r="E34" s="124" t="s">
        <v>1400</v>
      </c>
      <c r="F34" s="112">
        <v>0</v>
      </c>
      <c r="G34" s="112"/>
      <c r="H34" s="112">
        <v>0</v>
      </c>
    </row>
    <row r="35" spans="1:8" ht="13.5" customHeight="1">
      <c r="A35" s="123" t="s">
        <v>1360</v>
      </c>
      <c r="B35" s="123" t="s">
        <v>1371</v>
      </c>
      <c r="C35" s="123"/>
      <c r="D35" s="111">
        <v>16</v>
      </c>
      <c r="E35" s="111"/>
      <c r="F35" s="112"/>
      <c r="G35" s="112"/>
      <c r="H35" s="112">
        <v>0</v>
      </c>
    </row>
    <row r="36" spans="1:8" ht="13.5" customHeight="1">
      <c r="A36" s="123" t="s">
        <v>1360</v>
      </c>
      <c r="B36" s="123" t="s">
        <v>1372</v>
      </c>
      <c r="C36" s="123"/>
      <c r="D36" s="111">
        <v>17</v>
      </c>
      <c r="E36" s="111"/>
      <c r="F36" s="112">
        <v>-466056313</v>
      </c>
      <c r="G36" s="112"/>
      <c r="H36" s="112">
        <v>-114135099</v>
      </c>
    </row>
    <row r="37" spans="1:8" ht="13.5" customHeight="1">
      <c r="A37" s="123"/>
      <c r="B37" s="123"/>
      <c r="C37" s="123"/>
      <c r="D37" s="111"/>
      <c r="E37" s="111"/>
      <c r="F37" s="125"/>
      <c r="G37" s="112"/>
      <c r="H37" s="125"/>
    </row>
    <row r="38" spans="1:10" s="122" customFormat="1" ht="13.5" customHeight="1">
      <c r="A38" s="118"/>
      <c r="B38" s="118" t="s">
        <v>1373</v>
      </c>
      <c r="C38" s="118"/>
      <c r="D38" s="120">
        <v>20</v>
      </c>
      <c r="E38" s="120"/>
      <c r="F38" s="126">
        <f>SUM(F27:F37)</f>
        <v>1264666642</v>
      </c>
      <c r="G38" s="121"/>
      <c r="H38" s="126">
        <f>SUM(H27:H37)</f>
        <v>401208684</v>
      </c>
      <c r="J38" s="113"/>
    </row>
    <row r="39" spans="1:10" s="122" customFormat="1" ht="13.5">
      <c r="A39" s="118"/>
      <c r="B39" s="118"/>
      <c r="C39" s="118"/>
      <c r="D39" s="120"/>
      <c r="E39" s="120"/>
      <c r="F39" s="121"/>
      <c r="G39" s="121"/>
      <c r="H39" s="121"/>
      <c r="J39" s="113"/>
    </row>
    <row r="40" spans="1:10" s="122" customFormat="1" ht="13.5">
      <c r="A40" s="118"/>
      <c r="B40" s="118"/>
      <c r="C40" s="118"/>
      <c r="D40" s="120"/>
      <c r="E40" s="120"/>
      <c r="F40" s="121"/>
      <c r="G40" s="121"/>
      <c r="H40" s="121"/>
      <c r="J40" s="113"/>
    </row>
    <row r="41" spans="1:10" s="116" customFormat="1" ht="13.5" customHeight="1">
      <c r="A41" s="110" t="s">
        <v>1245</v>
      </c>
      <c r="B41" s="110" t="s">
        <v>1374</v>
      </c>
      <c r="C41" s="110"/>
      <c r="D41" s="114"/>
      <c r="E41" s="114"/>
      <c r="F41" s="115"/>
      <c r="G41" s="115"/>
      <c r="H41" s="115"/>
      <c r="J41" s="113"/>
    </row>
    <row r="42" spans="1:8" s="116" customFormat="1" ht="13.5" customHeight="1">
      <c r="A42" s="110"/>
      <c r="B42" s="110"/>
      <c r="C42" s="110"/>
      <c r="D42" s="114"/>
      <c r="E42" s="114"/>
      <c r="F42" s="115"/>
      <c r="G42" s="115"/>
      <c r="H42" s="115"/>
    </row>
    <row r="43" spans="1:9" ht="13.5" customHeight="1">
      <c r="A43" s="123" t="s">
        <v>1242</v>
      </c>
      <c r="B43" s="123" t="s">
        <v>1401</v>
      </c>
      <c r="C43" s="123"/>
      <c r="D43" s="111"/>
      <c r="E43" s="111"/>
      <c r="F43" s="112"/>
      <c r="G43" s="112"/>
      <c r="H43" s="112"/>
      <c r="I43" s="116"/>
    </row>
    <row r="44" spans="1:9" ht="13.5" customHeight="1">
      <c r="A44" s="123"/>
      <c r="B44" s="123" t="s">
        <v>1402</v>
      </c>
      <c r="C44" s="123"/>
      <c r="D44" s="111">
        <v>21</v>
      </c>
      <c r="E44" s="111"/>
      <c r="F44" s="112">
        <v>-2399452702</v>
      </c>
      <c r="G44" s="112"/>
      <c r="H44" s="112">
        <v>-670737727</v>
      </c>
      <c r="I44" s="116"/>
    </row>
    <row r="45" spans="1:9" ht="13.5" customHeight="1">
      <c r="A45" s="123" t="s">
        <v>1243</v>
      </c>
      <c r="B45" s="123" t="s">
        <v>1403</v>
      </c>
      <c r="C45" s="123"/>
      <c r="D45" s="111"/>
      <c r="E45" s="111"/>
      <c r="F45" s="112">
        <v>300000000</v>
      </c>
      <c r="G45" s="112"/>
      <c r="H45" s="112"/>
      <c r="I45" s="116"/>
    </row>
    <row r="46" spans="1:9" ht="13.5" customHeight="1">
      <c r="A46" s="123"/>
      <c r="B46" s="123" t="s">
        <v>1402</v>
      </c>
      <c r="C46" s="123"/>
      <c r="D46" s="111">
        <v>22</v>
      </c>
      <c r="E46" s="111"/>
      <c r="F46" s="112"/>
      <c r="G46" s="112"/>
      <c r="H46" s="112">
        <v>0</v>
      </c>
      <c r="I46" s="116"/>
    </row>
    <row r="47" spans="1:9" ht="13.5" customHeight="1">
      <c r="A47" s="123" t="s">
        <v>1244</v>
      </c>
      <c r="B47" s="123" t="s">
        <v>1404</v>
      </c>
      <c r="C47" s="123"/>
      <c r="D47" s="111"/>
      <c r="E47" s="111"/>
      <c r="F47" s="112"/>
      <c r="G47" s="112"/>
      <c r="H47" s="112"/>
      <c r="I47" s="116"/>
    </row>
    <row r="48" spans="1:9" ht="13.5" customHeight="1">
      <c r="A48" s="123"/>
      <c r="B48" s="123" t="s">
        <v>1405</v>
      </c>
      <c r="C48" s="123"/>
      <c r="D48" s="111">
        <v>23</v>
      </c>
      <c r="E48" s="111"/>
      <c r="F48" s="112">
        <v>0</v>
      </c>
      <c r="G48" s="112"/>
      <c r="H48" s="112">
        <v>0</v>
      </c>
      <c r="I48" s="116"/>
    </row>
    <row r="49" spans="1:9" ht="13.5" customHeight="1">
      <c r="A49" s="123" t="s">
        <v>1247</v>
      </c>
      <c r="B49" s="123" t="s">
        <v>1406</v>
      </c>
      <c r="C49" s="123"/>
      <c r="D49" s="111"/>
      <c r="E49" s="111"/>
      <c r="F49" s="112"/>
      <c r="G49" s="112"/>
      <c r="H49" s="112"/>
      <c r="I49" s="116"/>
    </row>
    <row r="50" spans="1:9" ht="13.5" customHeight="1">
      <c r="A50" s="123"/>
      <c r="B50" s="123" t="s">
        <v>1405</v>
      </c>
      <c r="C50" s="123"/>
      <c r="D50" s="111">
        <v>24</v>
      </c>
      <c r="E50" s="111"/>
      <c r="F50" s="112">
        <v>0</v>
      </c>
      <c r="G50" s="112"/>
      <c r="H50" s="112">
        <v>0</v>
      </c>
      <c r="I50" s="116"/>
    </row>
    <row r="51" spans="1:9" ht="13.5" customHeight="1">
      <c r="A51" s="123" t="s">
        <v>1248</v>
      </c>
      <c r="B51" s="123" t="s">
        <v>1407</v>
      </c>
      <c r="C51" s="123"/>
      <c r="D51" s="111">
        <v>25</v>
      </c>
      <c r="E51" s="111"/>
      <c r="F51" s="112">
        <v>0</v>
      </c>
      <c r="G51" s="112"/>
      <c r="H51" s="112">
        <v>0</v>
      </c>
      <c r="I51" s="116"/>
    </row>
    <row r="52" spans="1:9" ht="13.5" customHeight="1">
      <c r="A52" s="123" t="s">
        <v>693</v>
      </c>
      <c r="B52" s="123" t="s">
        <v>1408</v>
      </c>
      <c r="C52" s="123"/>
      <c r="D52" s="111">
        <v>26</v>
      </c>
      <c r="E52" s="111"/>
      <c r="F52" s="112">
        <v>0</v>
      </c>
      <c r="G52" s="112"/>
      <c r="H52" s="112">
        <v>0</v>
      </c>
      <c r="I52" s="116"/>
    </row>
    <row r="53" spans="1:8" ht="13.5" customHeight="1">
      <c r="A53" s="123" t="s">
        <v>694</v>
      </c>
      <c r="B53" s="123" t="s">
        <v>1375</v>
      </c>
      <c r="C53" s="123"/>
      <c r="D53" s="111">
        <v>27</v>
      </c>
      <c r="E53" s="111"/>
      <c r="F53" s="112">
        <v>0</v>
      </c>
      <c r="G53" s="112"/>
      <c r="H53" s="112">
        <v>0</v>
      </c>
    </row>
    <row r="54" spans="1:8" ht="13.5" customHeight="1">
      <c r="A54" s="123"/>
      <c r="B54" s="123"/>
      <c r="C54" s="123"/>
      <c r="D54" s="111"/>
      <c r="E54" s="111"/>
      <c r="F54" s="125"/>
      <c r="G54" s="112"/>
      <c r="H54" s="125"/>
    </row>
    <row r="55" spans="1:8" s="122" customFormat="1" ht="13.5" customHeight="1">
      <c r="A55" s="118"/>
      <c r="B55" s="118" t="s">
        <v>1376</v>
      </c>
      <c r="C55" s="118"/>
      <c r="D55" s="120">
        <v>30</v>
      </c>
      <c r="E55" s="120"/>
      <c r="F55" s="126">
        <f>SUM(F43:F54)</f>
        <v>-2099452702</v>
      </c>
      <c r="G55" s="121"/>
      <c r="H55" s="126">
        <f>SUM(H44:H54)</f>
        <v>-670737727</v>
      </c>
    </row>
    <row r="56" spans="1:8" s="116" customFormat="1" ht="13.5" customHeight="1">
      <c r="A56" s="110"/>
      <c r="B56" s="110"/>
      <c r="C56" s="110"/>
      <c r="D56" s="110"/>
      <c r="E56" s="110"/>
      <c r="F56" s="115"/>
      <c r="G56" s="115"/>
      <c r="H56" s="115"/>
    </row>
    <row r="57" spans="1:8" ht="13.5" customHeight="1">
      <c r="A57" s="127" t="s">
        <v>1611</v>
      </c>
      <c r="B57" s="123"/>
      <c r="C57" s="123"/>
      <c r="D57" s="123"/>
      <c r="E57" s="123"/>
      <c r="F57" s="123"/>
      <c r="G57" s="123"/>
      <c r="H57" s="123"/>
    </row>
    <row r="58" spans="1:8" ht="13.5" customHeight="1" thickBot="1">
      <c r="A58" s="128" t="s">
        <v>1409</v>
      </c>
      <c r="B58" s="129"/>
      <c r="C58" s="129"/>
      <c r="D58" s="129"/>
      <c r="E58" s="129"/>
      <c r="F58" s="129"/>
      <c r="G58" s="129"/>
      <c r="H58" s="129"/>
    </row>
    <row r="59" ht="13.5" customHeight="1"/>
    <row r="60" spans="1:8" ht="13.5" customHeight="1">
      <c r="A60" s="561" t="s">
        <v>1353</v>
      </c>
      <c r="B60" s="561"/>
      <c r="C60" s="561"/>
      <c r="D60" s="561" t="s">
        <v>1393</v>
      </c>
      <c r="E60" s="561" t="s">
        <v>1354</v>
      </c>
      <c r="F60" s="131" t="s">
        <v>1394</v>
      </c>
      <c r="G60" s="131"/>
      <c r="H60" s="131"/>
    </row>
    <row r="61" spans="1:8" s="96" customFormat="1" ht="12.75">
      <c r="A61" s="561"/>
      <c r="B61" s="561"/>
      <c r="C61" s="561"/>
      <c r="D61" s="561"/>
      <c r="E61" s="561"/>
      <c r="F61" s="108" t="s">
        <v>1355</v>
      </c>
      <c r="G61" s="109"/>
      <c r="H61" s="108" t="s">
        <v>1356</v>
      </c>
    </row>
    <row r="62" spans="1:8" s="122" customFormat="1" ht="13.5" customHeight="1">
      <c r="A62" s="110"/>
      <c r="B62" s="110"/>
      <c r="C62" s="110"/>
      <c r="D62" s="111"/>
      <c r="E62" s="111"/>
      <c r="F62" s="112"/>
      <c r="G62" s="112"/>
      <c r="H62" s="112"/>
    </row>
    <row r="63" spans="1:8" s="116" customFormat="1" ht="13.5" customHeight="1">
      <c r="A63" s="110" t="s">
        <v>1246</v>
      </c>
      <c r="B63" s="110" t="s">
        <v>1377</v>
      </c>
      <c r="C63" s="110"/>
      <c r="D63" s="114"/>
      <c r="E63" s="114"/>
      <c r="F63" s="115"/>
      <c r="G63" s="115"/>
      <c r="H63" s="115"/>
    </row>
    <row r="64" spans="1:8" s="116" customFormat="1" ht="13.5" customHeight="1">
      <c r="A64" s="110"/>
      <c r="B64" s="110"/>
      <c r="C64" s="110"/>
      <c r="D64" s="114"/>
      <c r="E64" s="114"/>
      <c r="F64" s="115"/>
      <c r="G64" s="115"/>
      <c r="H64" s="115"/>
    </row>
    <row r="65" spans="1:8" s="116" customFormat="1" ht="13.5" customHeight="1">
      <c r="A65" s="132" t="s">
        <v>1242</v>
      </c>
      <c r="B65" s="123" t="s">
        <v>1410</v>
      </c>
      <c r="C65" s="123"/>
      <c r="D65" s="111"/>
      <c r="E65" s="111"/>
      <c r="F65" s="112"/>
      <c r="G65" s="112"/>
      <c r="H65" s="112"/>
    </row>
    <row r="66" spans="1:8" s="116" customFormat="1" ht="13.5" customHeight="1">
      <c r="A66" s="132"/>
      <c r="B66" s="123" t="s">
        <v>1411</v>
      </c>
      <c r="C66" s="123"/>
      <c r="D66" s="111">
        <v>31</v>
      </c>
      <c r="E66" s="111"/>
      <c r="F66" s="112">
        <v>0</v>
      </c>
      <c r="G66" s="112"/>
      <c r="H66" s="112">
        <v>0</v>
      </c>
    </row>
    <row r="67" spans="1:8" ht="13.5" customHeight="1">
      <c r="A67" s="132" t="s">
        <v>1243</v>
      </c>
      <c r="B67" s="123" t="s">
        <v>1412</v>
      </c>
      <c r="C67" s="123"/>
      <c r="D67" s="111"/>
      <c r="E67" s="111"/>
      <c r="F67" s="112"/>
      <c r="G67" s="112"/>
      <c r="H67" s="112"/>
    </row>
    <row r="68" spans="1:8" ht="13.5" customHeight="1">
      <c r="A68" s="132"/>
      <c r="B68" s="123" t="s">
        <v>1378</v>
      </c>
      <c r="C68" s="123"/>
      <c r="D68" s="111">
        <v>32</v>
      </c>
      <c r="E68" s="111"/>
      <c r="F68" s="112">
        <v>0</v>
      </c>
      <c r="G68" s="112"/>
      <c r="H68" s="112">
        <v>0</v>
      </c>
    </row>
    <row r="69" spans="1:8" s="116" customFormat="1" ht="13.5" customHeight="1">
      <c r="A69" s="132" t="s">
        <v>1244</v>
      </c>
      <c r="B69" s="123" t="s">
        <v>1413</v>
      </c>
      <c r="C69" s="123"/>
      <c r="D69" s="111">
        <v>33</v>
      </c>
      <c r="E69" s="111"/>
      <c r="F69" s="112" t="s">
        <v>1360</v>
      </c>
      <c r="G69" s="112"/>
      <c r="H69" s="112">
        <v>0</v>
      </c>
    </row>
    <row r="70" spans="1:8" ht="13.5" customHeight="1">
      <c r="A70" s="132" t="s">
        <v>1247</v>
      </c>
      <c r="B70" s="123" t="s">
        <v>1414</v>
      </c>
      <c r="C70" s="123"/>
      <c r="D70" s="111">
        <v>34</v>
      </c>
      <c r="E70" s="111"/>
      <c r="F70" s="112">
        <v>-1100000000</v>
      </c>
      <c r="G70" s="112"/>
      <c r="H70" s="112">
        <v>-670737727</v>
      </c>
    </row>
    <row r="71" spans="1:8" ht="13.5" customHeight="1">
      <c r="A71" s="132" t="s">
        <v>1248</v>
      </c>
      <c r="B71" s="123" t="s">
        <v>1415</v>
      </c>
      <c r="C71" s="123"/>
      <c r="D71" s="111">
        <v>35</v>
      </c>
      <c r="E71" s="111"/>
      <c r="F71" s="112">
        <v>0</v>
      </c>
      <c r="G71" s="112"/>
      <c r="H71" s="112">
        <v>0</v>
      </c>
    </row>
    <row r="72" spans="1:8" ht="13.5" customHeight="1">
      <c r="A72" s="132" t="s">
        <v>693</v>
      </c>
      <c r="B72" s="123" t="s">
        <v>1379</v>
      </c>
      <c r="C72" s="123"/>
      <c r="D72" s="111">
        <v>36</v>
      </c>
      <c r="E72" s="111"/>
      <c r="F72" s="112">
        <v>0</v>
      </c>
      <c r="G72" s="112"/>
      <c r="H72" s="112">
        <v>0</v>
      </c>
    </row>
    <row r="73" spans="1:8" ht="13.5" customHeight="1">
      <c r="A73" s="132"/>
      <c r="B73" s="123"/>
      <c r="C73" s="123"/>
      <c r="D73" s="111"/>
      <c r="E73" s="111"/>
      <c r="F73" s="125"/>
      <c r="G73" s="112"/>
      <c r="H73" s="125"/>
    </row>
    <row r="74" spans="1:8" ht="13.5" customHeight="1">
      <c r="A74" s="118"/>
      <c r="B74" s="118" t="s">
        <v>1380</v>
      </c>
      <c r="C74" s="118"/>
      <c r="D74" s="120">
        <v>40</v>
      </c>
      <c r="E74" s="120"/>
      <c r="F74" s="126">
        <f>SUM(F66:F73)</f>
        <v>-1100000000</v>
      </c>
      <c r="G74" s="121"/>
      <c r="H74" s="126">
        <f>SUM(H66:H73)</f>
        <v>-670737727</v>
      </c>
    </row>
    <row r="75" spans="1:8" ht="13.5" customHeight="1">
      <c r="A75" s="118"/>
      <c r="B75" s="133"/>
      <c r="C75" s="118"/>
      <c r="D75" s="120"/>
      <c r="E75" s="120"/>
      <c r="F75" s="121"/>
      <c r="G75" s="121"/>
      <c r="H75" s="121"/>
    </row>
    <row r="76" spans="1:8" ht="13.5" customHeight="1">
      <c r="A76" s="110"/>
      <c r="B76" s="110" t="s">
        <v>1381</v>
      </c>
      <c r="C76" s="110"/>
      <c r="D76" s="114">
        <v>50</v>
      </c>
      <c r="E76" s="114"/>
      <c r="F76" s="115">
        <f>+F74+F55+F38</f>
        <v>-1934786060</v>
      </c>
      <c r="G76" s="115"/>
      <c r="H76" s="115">
        <f>+H38+H55+H74</f>
        <v>-940266770</v>
      </c>
    </row>
    <row r="77" spans="1:8" ht="13.5" customHeight="1">
      <c r="A77" s="110"/>
      <c r="B77" s="123"/>
      <c r="C77" s="110"/>
      <c r="D77" s="114"/>
      <c r="E77" s="114"/>
      <c r="F77" s="115"/>
      <c r="G77" s="115"/>
      <c r="H77" s="115"/>
    </row>
    <row r="78" spans="1:9" ht="13.5" customHeight="1">
      <c r="A78" s="110"/>
      <c r="B78" s="110" t="s">
        <v>1382</v>
      </c>
      <c r="C78" s="110"/>
      <c r="D78" s="114">
        <v>60</v>
      </c>
      <c r="E78" s="114" t="s">
        <v>779</v>
      </c>
      <c r="F78" s="115">
        <v>5450359453</v>
      </c>
      <c r="G78" s="115"/>
      <c r="H78" s="115">
        <v>4184889261</v>
      </c>
      <c r="I78" s="130"/>
    </row>
    <row r="79" spans="1:8" ht="13.5" customHeight="1">
      <c r="A79" s="110"/>
      <c r="B79" s="123"/>
      <c r="C79" s="110"/>
      <c r="D79" s="114"/>
      <c r="E79" s="114"/>
      <c r="F79" s="115"/>
      <c r="G79" s="115"/>
      <c r="H79" s="115"/>
    </row>
    <row r="80" spans="1:8" ht="13.5" customHeight="1">
      <c r="A80" s="123"/>
      <c r="B80" s="123" t="s">
        <v>1416</v>
      </c>
      <c r="C80" s="123"/>
      <c r="D80" s="111">
        <v>61</v>
      </c>
      <c r="E80" s="111"/>
      <c r="F80" s="112">
        <v>0</v>
      </c>
      <c r="G80" s="112"/>
      <c r="H80" s="112">
        <v>0</v>
      </c>
    </row>
    <row r="81" spans="1:8" ht="13.5" customHeight="1">
      <c r="A81" s="123"/>
      <c r="B81" s="123"/>
      <c r="C81" s="123"/>
      <c r="D81" s="111"/>
      <c r="E81" s="111"/>
      <c r="F81" s="125"/>
      <c r="G81" s="112"/>
      <c r="H81" s="125"/>
    </row>
    <row r="82" spans="1:9" ht="13.5" customHeight="1" thickBot="1">
      <c r="A82" s="110"/>
      <c r="B82" s="110" t="s">
        <v>1383</v>
      </c>
      <c r="C82" s="110"/>
      <c r="D82" s="114">
        <v>70</v>
      </c>
      <c r="E82" s="114" t="s">
        <v>779</v>
      </c>
      <c r="F82" s="134">
        <f>SUM(F76:F81)</f>
        <v>3515573393</v>
      </c>
      <c r="G82" s="115"/>
      <c r="H82" s="134">
        <f>SUM(H76:H81)</f>
        <v>3244622491</v>
      </c>
      <c r="I82" s="130"/>
    </row>
    <row r="83" spans="1:9" ht="13.5" customHeight="1" thickTop="1">
      <c r="A83" s="110"/>
      <c r="B83" s="110"/>
      <c r="C83" s="110"/>
      <c r="D83" s="110"/>
      <c r="E83" s="110"/>
      <c r="F83" s="115"/>
      <c r="G83" s="115"/>
      <c r="H83" s="115"/>
      <c r="I83" s="130"/>
    </row>
    <row r="84" ht="13.5" customHeight="1">
      <c r="I84" s="130"/>
    </row>
    <row r="85" spans="6:11" s="96" customFormat="1" ht="13.5" customHeight="1">
      <c r="F85" s="135" t="s">
        <v>1621</v>
      </c>
      <c r="J85" s="113"/>
      <c r="K85" s="113"/>
    </row>
    <row r="86" spans="10:11" s="96" customFormat="1" ht="13.5" customHeight="1">
      <c r="J86" s="113"/>
      <c r="K86" s="113"/>
    </row>
    <row r="87" spans="10:11" s="96" customFormat="1" ht="13.5" customHeight="1">
      <c r="J87" s="113"/>
      <c r="K87" s="113"/>
    </row>
    <row r="88" s="96" customFormat="1" ht="13.5" customHeight="1"/>
    <row r="89" s="96" customFormat="1" ht="13.5" customHeight="1"/>
    <row r="90" s="96" customFormat="1" ht="13.5" customHeight="1"/>
    <row r="91" spans="1:6" s="96" customFormat="1" ht="13.5" customHeight="1">
      <c r="A91" s="96" t="s">
        <v>1384</v>
      </c>
      <c r="C91" s="96" t="s">
        <v>1385</v>
      </c>
      <c r="F91" s="96" t="s">
        <v>1417</v>
      </c>
    </row>
    <row r="92" spans="1:6" s="99" customFormat="1" ht="13.5" customHeight="1">
      <c r="A92" s="136" t="s">
        <v>1594</v>
      </c>
      <c r="C92" s="136" t="s">
        <v>1390</v>
      </c>
      <c r="F92" s="136" t="s">
        <v>1584</v>
      </c>
    </row>
    <row r="93" spans="1:6" s="99" customFormat="1" ht="13.5" customHeight="1">
      <c r="A93" s="99" t="s">
        <v>1386</v>
      </c>
      <c r="C93" s="99" t="s">
        <v>1387</v>
      </c>
      <c r="D93" s="137"/>
      <c r="E93" s="137"/>
      <c r="F93" s="99" t="s">
        <v>1596</v>
      </c>
    </row>
  </sheetData>
  <sheetProtection/>
  <mergeCells count="6">
    <mergeCell ref="A60:C61"/>
    <mergeCell ref="D60:D61"/>
    <mergeCell ref="E60:E61"/>
    <mergeCell ref="E12:E13"/>
    <mergeCell ref="A12:C13"/>
    <mergeCell ref="D12:D13"/>
  </mergeCells>
  <printOptions horizontalCentered="1"/>
  <pageMargins left="0.37" right="0.25" top="0.5" bottom="1" header="0" footer="0"/>
  <pageSetup horizontalDpi="600" verticalDpi="600" orientation="portrait" paperSize="9" scale="90" r:id="rId1"/>
  <headerFooter alignWithMargins="0">
    <oddFooter>&amp;RPage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T272"/>
  <sheetViews>
    <sheetView showGridLines="0" zoomScaleSheetLayoutView="80" zoomScalePageLayoutView="0" workbookViewId="0" topLeftCell="A1">
      <selection activeCell="I263" sqref="I263"/>
    </sheetView>
  </sheetViews>
  <sheetFormatPr defaultColWidth="9.125" defaultRowHeight="16.5" customHeight="1"/>
  <cols>
    <col min="1" max="1" width="4.375" style="220" customWidth="1"/>
    <col min="2" max="2" width="4.25390625" style="221" customWidth="1"/>
    <col min="3" max="3" width="3.125" style="143" customWidth="1"/>
    <col min="4" max="4" width="2.25390625" style="143" customWidth="1"/>
    <col min="5" max="5" width="9.25390625" style="143" customWidth="1"/>
    <col min="6" max="6" width="4.375" style="147" customWidth="1"/>
    <col min="7" max="7" width="14.75390625" style="193" customWidth="1"/>
    <col min="8" max="8" width="15.625" style="193" customWidth="1"/>
    <col min="9" max="9" width="17.125" style="217" customWidth="1"/>
    <col min="10" max="10" width="16.375" style="217" customWidth="1"/>
    <col min="11" max="14" width="14.625" style="193" hidden="1" customWidth="1"/>
    <col min="15" max="15" width="17.00390625" style="193" hidden="1" customWidth="1"/>
    <col min="16" max="16" width="1.75390625" style="143" hidden="1" customWidth="1"/>
    <col min="17" max="17" width="15.125" style="143" customWidth="1"/>
    <col min="18" max="18" width="16.125" style="143" customWidth="1"/>
    <col min="19" max="19" width="7.125" style="143" hidden="1" customWidth="1"/>
    <col min="20" max="20" width="18.75390625" style="143" customWidth="1"/>
    <col min="21" max="16384" width="9.125" style="143" customWidth="1"/>
  </cols>
  <sheetData>
    <row r="1" spans="1:18" ht="40.5" customHeight="1">
      <c r="A1" s="633" t="s">
        <v>1603</v>
      </c>
      <c r="B1" s="633"/>
      <c r="C1" s="633"/>
      <c r="D1" s="633"/>
      <c r="E1" s="633"/>
      <c r="F1" s="633"/>
      <c r="G1" s="633"/>
      <c r="H1" s="633"/>
      <c r="I1" s="633"/>
      <c r="J1" s="560" t="s">
        <v>1266</v>
      </c>
      <c r="K1" s="560"/>
      <c r="L1" s="560"/>
      <c r="M1" s="560"/>
      <c r="N1" s="560"/>
      <c r="O1" s="560"/>
      <c r="P1" s="560"/>
      <c r="Q1" s="560"/>
      <c r="R1" s="560"/>
    </row>
    <row r="2" spans="1:18" s="196" customFormat="1" ht="42" customHeight="1">
      <c r="A2" s="634" t="s">
        <v>968</v>
      </c>
      <c r="B2" s="634"/>
      <c r="C2" s="634"/>
      <c r="D2" s="634"/>
      <c r="E2" s="634"/>
      <c r="F2" s="634"/>
      <c r="G2" s="634"/>
      <c r="H2" s="634"/>
      <c r="I2" s="634"/>
      <c r="J2" s="560"/>
      <c r="K2" s="560"/>
      <c r="L2" s="560"/>
      <c r="M2" s="560"/>
      <c r="N2" s="560"/>
      <c r="O2" s="560"/>
      <c r="P2" s="560"/>
      <c r="Q2" s="560"/>
      <c r="R2" s="560"/>
    </row>
    <row r="3" spans="1:18" s="196" customFormat="1" ht="18" customHeight="1">
      <c r="A3" s="635" t="s">
        <v>1625</v>
      </c>
      <c r="B3" s="635"/>
      <c r="C3" s="635"/>
      <c r="D3" s="635"/>
      <c r="E3" s="635"/>
      <c r="F3" s="635"/>
      <c r="G3" s="635"/>
      <c r="H3" s="635"/>
      <c r="I3" s="635"/>
      <c r="J3" s="560"/>
      <c r="K3" s="560"/>
      <c r="L3" s="560"/>
      <c r="M3" s="560"/>
      <c r="N3" s="560"/>
      <c r="O3" s="560"/>
      <c r="P3" s="560"/>
      <c r="Q3" s="560"/>
      <c r="R3" s="560"/>
    </row>
    <row r="4" spans="1:16" s="208" customFormat="1" ht="2.25" customHeight="1" thickBot="1">
      <c r="A4" s="202"/>
      <c r="B4" s="203"/>
      <c r="C4" s="204"/>
      <c r="D4" s="204"/>
      <c r="E4" s="204"/>
      <c r="F4" s="205"/>
      <c r="G4" s="206"/>
      <c r="H4" s="206"/>
      <c r="I4" s="207"/>
      <c r="J4" s="207"/>
      <c r="K4" s="207"/>
      <c r="L4" s="207"/>
      <c r="M4" s="207"/>
      <c r="N4" s="207"/>
      <c r="O4" s="207"/>
      <c r="P4" s="207"/>
    </row>
    <row r="5" spans="1:18" s="196" customFormat="1" ht="7.5" customHeight="1" thickTop="1">
      <c r="A5" s="209"/>
      <c r="B5" s="210"/>
      <c r="F5" s="211"/>
      <c r="G5" s="212"/>
      <c r="H5" s="212"/>
      <c r="I5" s="213"/>
      <c r="J5" s="213"/>
      <c r="K5" s="213"/>
      <c r="L5" s="213"/>
      <c r="M5" s="213"/>
      <c r="N5" s="213"/>
      <c r="O5" s="213"/>
      <c r="P5" s="213"/>
      <c r="Q5" s="214"/>
      <c r="R5" s="214"/>
    </row>
    <row r="6" spans="1:15" s="196" customFormat="1" ht="33.75" customHeight="1">
      <c r="A6" s="215" t="s">
        <v>1241</v>
      </c>
      <c r="B6" s="616" t="s">
        <v>1025</v>
      </c>
      <c r="C6" s="616"/>
      <c r="D6" s="616"/>
      <c r="E6" s="616"/>
      <c r="F6" s="616"/>
      <c r="G6" s="616"/>
      <c r="H6" s="8"/>
      <c r="I6" s="213"/>
      <c r="J6" s="213"/>
      <c r="K6" s="212"/>
      <c r="L6" s="212"/>
      <c r="M6" s="212"/>
      <c r="N6" s="212"/>
      <c r="O6" s="212"/>
    </row>
    <row r="7" spans="1:2" ht="4.5" customHeight="1">
      <c r="A7" s="216"/>
      <c r="B7" s="215"/>
    </row>
    <row r="8" spans="1:15" s="196" customFormat="1" ht="33.75" customHeight="1">
      <c r="A8" s="215">
        <v>1</v>
      </c>
      <c r="B8" s="630" t="s">
        <v>1604</v>
      </c>
      <c r="C8" s="630"/>
      <c r="D8" s="630"/>
      <c r="E8" s="630"/>
      <c r="F8" s="630"/>
      <c r="G8" s="630"/>
      <c r="H8" s="8"/>
      <c r="I8" s="213"/>
      <c r="J8" s="213"/>
      <c r="K8" s="212"/>
      <c r="L8" s="212"/>
      <c r="M8" s="212"/>
      <c r="N8" s="212"/>
      <c r="O8" s="212"/>
    </row>
    <row r="9" spans="1:15" s="153" customFormat="1" ht="48" customHeight="1" hidden="1">
      <c r="A9" s="218"/>
      <c r="B9" s="631" t="s">
        <v>698</v>
      </c>
      <c r="C9" s="631"/>
      <c r="D9" s="631"/>
      <c r="E9" s="631"/>
      <c r="F9" s="631"/>
      <c r="G9" s="631"/>
      <c r="H9" s="631"/>
      <c r="I9" s="631"/>
      <c r="J9" s="631"/>
      <c r="K9" s="219"/>
      <c r="L9" s="219"/>
      <c r="M9" s="219"/>
      <c r="N9" s="219"/>
      <c r="O9" s="219"/>
    </row>
    <row r="10" spans="1:15" s="153" customFormat="1" ht="48" customHeight="1" hidden="1">
      <c r="A10" s="218"/>
      <c r="B10" s="632" t="s">
        <v>431</v>
      </c>
      <c r="C10" s="632"/>
      <c r="D10" s="632"/>
      <c r="E10" s="632"/>
      <c r="F10" s="632"/>
      <c r="G10" s="632"/>
      <c r="H10" s="632"/>
      <c r="I10" s="632"/>
      <c r="J10" s="632"/>
      <c r="K10" s="219"/>
      <c r="L10" s="219"/>
      <c r="M10" s="219"/>
      <c r="N10" s="219"/>
      <c r="O10" s="219"/>
    </row>
    <row r="11" spans="2:10" ht="31.5" customHeight="1" hidden="1">
      <c r="B11" s="637" t="s">
        <v>1026</v>
      </c>
      <c r="C11" s="637"/>
      <c r="D11" s="637"/>
      <c r="E11" s="637"/>
      <c r="F11" s="637"/>
      <c r="G11" s="637"/>
      <c r="H11" s="637"/>
      <c r="I11" s="637"/>
      <c r="J11" s="637"/>
    </row>
    <row r="12" spans="2:10" ht="31.5" customHeight="1" hidden="1">
      <c r="B12" s="637" t="s">
        <v>439</v>
      </c>
      <c r="C12" s="637"/>
      <c r="D12" s="637"/>
      <c r="E12" s="637"/>
      <c r="F12" s="637"/>
      <c r="G12" s="637"/>
      <c r="H12" s="637"/>
      <c r="I12" s="637"/>
      <c r="J12" s="637"/>
    </row>
    <row r="13" spans="2:10" ht="31.5" customHeight="1" hidden="1">
      <c r="B13" s="637" t="s">
        <v>440</v>
      </c>
      <c r="C13" s="637"/>
      <c r="D13" s="637"/>
      <c r="E13" s="637"/>
      <c r="F13" s="637"/>
      <c r="G13" s="637"/>
      <c r="H13" s="637"/>
      <c r="I13" s="637"/>
      <c r="J13" s="637"/>
    </row>
    <row r="14" spans="3:10" ht="4.5" customHeight="1">
      <c r="C14" s="222"/>
      <c r="D14" s="222"/>
      <c r="E14" s="222"/>
      <c r="F14" s="223"/>
      <c r="G14" s="223"/>
      <c r="H14" s="223"/>
      <c r="I14" s="223"/>
      <c r="J14" s="223"/>
    </row>
    <row r="15" spans="1:18" ht="36" customHeight="1">
      <c r="A15" s="215" t="s">
        <v>1243</v>
      </c>
      <c r="B15" s="630" t="s">
        <v>879</v>
      </c>
      <c r="C15" s="630"/>
      <c r="D15" s="630"/>
      <c r="E15" s="630"/>
      <c r="F15" s="630"/>
      <c r="G15" s="630"/>
      <c r="H15" s="630"/>
      <c r="I15" s="630"/>
      <c r="J15" s="630"/>
      <c r="K15" s="630"/>
      <c r="L15" s="630"/>
      <c r="M15" s="630"/>
      <c r="N15" s="630"/>
      <c r="O15" s="630"/>
      <c r="P15" s="630"/>
      <c r="Q15" s="630"/>
      <c r="R15" s="630"/>
    </row>
    <row r="16" spans="1:18" s="196" customFormat="1" ht="33.75" customHeight="1">
      <c r="A16" s="215" t="s">
        <v>1244</v>
      </c>
      <c r="B16" s="630" t="s">
        <v>880</v>
      </c>
      <c r="C16" s="630"/>
      <c r="D16" s="630"/>
      <c r="E16" s="630"/>
      <c r="F16" s="630"/>
      <c r="G16" s="630"/>
      <c r="H16" s="61"/>
      <c r="I16" s="224"/>
      <c r="J16" s="224"/>
      <c r="K16" s="225"/>
      <c r="L16" s="225"/>
      <c r="M16" s="225"/>
      <c r="N16" s="225"/>
      <c r="O16" s="225"/>
      <c r="P16" s="226"/>
      <c r="Q16" s="226"/>
      <c r="R16" s="226"/>
    </row>
    <row r="17" spans="1:18" s="196" customFormat="1" ht="33.75" customHeight="1">
      <c r="A17" s="209"/>
      <c r="B17" s="628" t="s">
        <v>1605</v>
      </c>
      <c r="C17" s="628"/>
      <c r="D17" s="628"/>
      <c r="E17" s="628"/>
      <c r="F17" s="628"/>
      <c r="G17" s="628"/>
      <c r="H17" s="628"/>
      <c r="I17" s="628"/>
      <c r="J17" s="628"/>
      <c r="K17" s="628"/>
      <c r="L17" s="628"/>
      <c r="M17" s="628"/>
      <c r="N17" s="628"/>
      <c r="O17" s="628"/>
      <c r="P17" s="628"/>
      <c r="Q17" s="628"/>
      <c r="R17" s="628"/>
    </row>
    <row r="18" spans="1:19" s="196" customFormat="1" ht="51.75" customHeight="1">
      <c r="A18" s="209"/>
      <c r="B18" s="636" t="s">
        <v>603</v>
      </c>
      <c r="C18" s="636"/>
      <c r="D18" s="636"/>
      <c r="E18" s="636"/>
      <c r="F18" s="636"/>
      <c r="G18" s="636"/>
      <c r="H18" s="636"/>
      <c r="I18" s="636"/>
      <c r="J18" s="636"/>
      <c r="K18" s="636"/>
      <c r="L18" s="636"/>
      <c r="M18" s="636"/>
      <c r="N18" s="636"/>
      <c r="O18" s="636"/>
      <c r="P18" s="636"/>
      <c r="Q18" s="636"/>
      <c r="R18" s="636"/>
      <c r="S18" s="227"/>
    </row>
    <row r="19" spans="1:18" s="196" customFormat="1" ht="37.5" customHeight="1">
      <c r="A19" s="209"/>
      <c r="B19" s="628" t="s">
        <v>604</v>
      </c>
      <c r="C19" s="628"/>
      <c r="D19" s="628"/>
      <c r="E19" s="628"/>
      <c r="F19" s="628"/>
      <c r="G19" s="628"/>
      <c r="H19" s="628"/>
      <c r="I19" s="628"/>
      <c r="J19" s="628"/>
      <c r="K19" s="628"/>
      <c r="L19" s="628"/>
      <c r="M19" s="628"/>
      <c r="N19" s="628"/>
      <c r="O19" s="628"/>
      <c r="P19" s="628"/>
      <c r="Q19" s="628"/>
      <c r="R19" s="628"/>
    </row>
    <row r="20" spans="1:18" s="196" customFormat="1" ht="31.5" customHeight="1">
      <c r="A20" s="209"/>
      <c r="B20" s="628" t="s">
        <v>1028</v>
      </c>
      <c r="C20" s="628"/>
      <c r="D20" s="628"/>
      <c r="E20" s="628"/>
      <c r="F20" s="628"/>
      <c r="G20" s="628"/>
      <c r="H20" s="628"/>
      <c r="I20" s="628"/>
      <c r="J20" s="628"/>
      <c r="K20" s="628"/>
      <c r="L20" s="628"/>
      <c r="M20" s="628"/>
      <c r="N20" s="628"/>
      <c r="O20" s="628"/>
      <c r="P20" s="628"/>
      <c r="Q20" s="628"/>
      <c r="R20" s="628"/>
    </row>
    <row r="21" spans="1:8" ht="45.75" customHeight="1">
      <c r="A21" s="215" t="s">
        <v>1245</v>
      </c>
      <c r="B21" s="616" t="s">
        <v>1125</v>
      </c>
      <c r="C21" s="616"/>
      <c r="D21" s="616"/>
      <c r="E21" s="616"/>
      <c r="F21" s="616"/>
      <c r="G21" s="616"/>
      <c r="H21" s="616"/>
    </row>
    <row r="22" spans="1:10" ht="33.75" customHeight="1">
      <c r="A22" s="215" t="s">
        <v>1242</v>
      </c>
      <c r="B22" s="629" t="s">
        <v>1088</v>
      </c>
      <c r="C22" s="629"/>
      <c r="D22" s="629"/>
      <c r="E22" s="629"/>
      <c r="F22" s="629"/>
      <c r="G22" s="629"/>
      <c r="H22" s="139"/>
      <c r="I22" s="139"/>
      <c r="J22" s="139"/>
    </row>
    <row r="23" spans="2:18" ht="45" customHeight="1">
      <c r="B23" s="621" t="s">
        <v>1272</v>
      </c>
      <c r="C23" s="617"/>
      <c r="D23" s="617"/>
      <c r="E23" s="617"/>
      <c r="F23" s="617"/>
      <c r="G23" s="617"/>
      <c r="H23" s="617"/>
      <c r="I23" s="617"/>
      <c r="J23" s="617"/>
      <c r="K23" s="617"/>
      <c r="L23" s="617"/>
      <c r="M23" s="617"/>
      <c r="N23" s="617"/>
      <c r="O23" s="617"/>
      <c r="P23" s="617"/>
      <c r="Q23" s="617"/>
      <c r="R23" s="617"/>
    </row>
    <row r="24" spans="1:18" ht="46.5" customHeight="1">
      <c r="A24" s="215" t="s">
        <v>1243</v>
      </c>
      <c r="B24" s="616" t="s">
        <v>1126</v>
      </c>
      <c r="C24" s="616"/>
      <c r="D24" s="616"/>
      <c r="E24" s="616"/>
      <c r="F24" s="616"/>
      <c r="G24" s="616"/>
      <c r="H24" s="616"/>
      <c r="I24" s="616"/>
      <c r="J24" s="616"/>
      <c r="K24" s="616"/>
      <c r="L24" s="616"/>
      <c r="M24" s="616"/>
      <c r="N24" s="616"/>
      <c r="O24" s="616"/>
      <c r="P24" s="616"/>
      <c r="Q24" s="616"/>
      <c r="R24" s="616"/>
    </row>
    <row r="25" spans="1:18" ht="37.5" customHeight="1">
      <c r="A25" s="215" t="s">
        <v>1246</v>
      </c>
      <c r="B25" s="616" t="s">
        <v>4</v>
      </c>
      <c r="C25" s="616"/>
      <c r="D25" s="616"/>
      <c r="E25" s="616"/>
      <c r="F25" s="616"/>
      <c r="G25" s="616"/>
      <c r="H25" s="616"/>
      <c r="I25" s="616"/>
      <c r="J25" s="616"/>
      <c r="K25" s="616"/>
      <c r="L25" s="616"/>
      <c r="M25" s="616"/>
      <c r="N25" s="616"/>
      <c r="O25" s="616"/>
      <c r="P25" s="616"/>
      <c r="Q25" s="616"/>
      <c r="R25" s="616"/>
    </row>
    <row r="26" spans="1:18" ht="33.75" customHeight="1">
      <c r="A26" s="215" t="s">
        <v>1242</v>
      </c>
      <c r="B26" s="616" t="s">
        <v>508</v>
      </c>
      <c r="C26" s="616"/>
      <c r="D26" s="616"/>
      <c r="E26" s="616"/>
      <c r="F26" s="616"/>
      <c r="G26" s="616"/>
      <c r="H26" s="616"/>
      <c r="I26" s="616"/>
      <c r="J26" s="616"/>
      <c r="K26" s="616"/>
      <c r="L26" s="616"/>
      <c r="M26" s="616"/>
      <c r="N26" s="616"/>
      <c r="O26" s="616"/>
      <c r="P26" s="616"/>
      <c r="Q26" s="616"/>
      <c r="R26" s="616"/>
    </row>
    <row r="27" spans="1:10" ht="2.25" customHeight="1">
      <c r="A27" s="220">
        <v>2</v>
      </c>
      <c r="B27" s="228"/>
      <c r="C27" s="139"/>
      <c r="D27" s="139"/>
      <c r="E27" s="139"/>
      <c r="F27" s="139"/>
      <c r="G27" s="139"/>
      <c r="H27" s="139"/>
      <c r="I27" s="139"/>
      <c r="J27" s="139"/>
    </row>
    <row r="28" spans="2:10" ht="2.25" customHeight="1">
      <c r="B28" s="228"/>
      <c r="C28" s="139"/>
      <c r="D28" s="139"/>
      <c r="E28" s="139"/>
      <c r="F28" s="139"/>
      <c r="G28" s="139"/>
      <c r="H28" s="139"/>
      <c r="I28" s="139"/>
      <c r="J28" s="139"/>
    </row>
    <row r="29" spans="2:10" ht="11.25" customHeight="1">
      <c r="B29" s="228"/>
      <c r="C29" s="139"/>
      <c r="D29" s="139"/>
      <c r="E29" s="139"/>
      <c r="F29" s="139"/>
      <c r="G29" s="139"/>
      <c r="H29" s="139"/>
      <c r="I29" s="139"/>
      <c r="J29" s="139"/>
    </row>
    <row r="30" spans="1:10" ht="33.75" customHeight="1">
      <c r="A30" s="215" t="s">
        <v>1243</v>
      </c>
      <c r="B30" s="627" t="s">
        <v>509</v>
      </c>
      <c r="C30" s="627"/>
      <c r="D30" s="627"/>
      <c r="E30" s="627"/>
      <c r="F30" s="627"/>
      <c r="G30" s="627"/>
      <c r="H30" s="627"/>
      <c r="I30" s="627"/>
      <c r="J30" s="627"/>
    </row>
    <row r="31" spans="1:18" ht="66.75" customHeight="1">
      <c r="A31" s="216"/>
      <c r="B31" s="617" t="s">
        <v>1029</v>
      </c>
      <c r="C31" s="617"/>
      <c r="D31" s="617"/>
      <c r="E31" s="617"/>
      <c r="F31" s="617"/>
      <c r="G31" s="617"/>
      <c r="H31" s="617"/>
      <c r="I31" s="617"/>
      <c r="J31" s="617"/>
      <c r="K31" s="617"/>
      <c r="L31" s="617"/>
      <c r="M31" s="617"/>
      <c r="N31" s="617"/>
      <c r="O31" s="617"/>
      <c r="P31" s="617"/>
      <c r="Q31" s="617"/>
      <c r="R31" s="617"/>
    </row>
    <row r="32" spans="1:18" ht="33.75" customHeight="1">
      <c r="A32" s="215" t="s">
        <v>432</v>
      </c>
      <c r="B32" s="616" t="s">
        <v>5</v>
      </c>
      <c r="C32" s="616"/>
      <c r="D32" s="616"/>
      <c r="E32" s="616"/>
      <c r="F32" s="616"/>
      <c r="G32" s="616"/>
      <c r="H32" s="616"/>
      <c r="I32" s="616"/>
      <c r="J32" s="616"/>
      <c r="K32" s="616"/>
      <c r="L32" s="616"/>
      <c r="M32" s="616"/>
      <c r="N32" s="616"/>
      <c r="O32" s="616"/>
      <c r="P32" s="616"/>
      <c r="Q32" s="616"/>
      <c r="R32" s="616"/>
    </row>
    <row r="33" spans="1:18" ht="39.75" customHeight="1">
      <c r="A33" s="215" t="s">
        <v>1242</v>
      </c>
      <c r="B33" s="616" t="s">
        <v>62</v>
      </c>
      <c r="C33" s="616"/>
      <c r="D33" s="616"/>
      <c r="E33" s="616"/>
      <c r="F33" s="616"/>
      <c r="G33" s="616"/>
      <c r="H33" s="616"/>
      <c r="I33" s="616"/>
      <c r="J33" s="616"/>
      <c r="K33" s="616"/>
      <c r="L33" s="616"/>
      <c r="M33" s="616"/>
      <c r="N33" s="616"/>
      <c r="O33" s="616"/>
      <c r="P33" s="616"/>
      <c r="Q33" s="616"/>
      <c r="R33" s="616"/>
    </row>
    <row r="34" spans="1:18" ht="35.25" customHeight="1">
      <c r="A34" s="215" t="s">
        <v>1243</v>
      </c>
      <c r="B34" s="616" t="s">
        <v>34</v>
      </c>
      <c r="C34" s="616"/>
      <c r="D34" s="616"/>
      <c r="E34" s="616"/>
      <c r="F34" s="616"/>
      <c r="G34" s="616"/>
      <c r="H34" s="616"/>
      <c r="I34" s="616"/>
      <c r="J34" s="616"/>
      <c r="K34" s="616"/>
      <c r="L34" s="616"/>
      <c r="M34" s="616"/>
      <c r="N34" s="616"/>
      <c r="O34" s="616"/>
      <c r="P34" s="616"/>
      <c r="Q34" s="616"/>
      <c r="R34" s="616"/>
    </row>
    <row r="35" spans="1:18" ht="60.75" customHeight="1">
      <c r="A35" s="229"/>
      <c r="B35" s="617" t="s">
        <v>63</v>
      </c>
      <c r="C35" s="617"/>
      <c r="D35" s="617"/>
      <c r="E35" s="617"/>
      <c r="F35" s="617"/>
      <c r="G35" s="617"/>
      <c r="H35" s="617"/>
      <c r="I35" s="617"/>
      <c r="J35" s="617"/>
      <c r="K35" s="617"/>
      <c r="L35" s="617"/>
      <c r="M35" s="617"/>
      <c r="N35" s="617"/>
      <c r="O35" s="617"/>
      <c r="P35" s="617"/>
      <c r="Q35" s="617"/>
      <c r="R35" s="617"/>
    </row>
    <row r="36" spans="1:18" s="230" customFormat="1" ht="57.75" customHeight="1">
      <c r="A36" s="229"/>
      <c r="B36" s="626" t="s">
        <v>271</v>
      </c>
      <c r="C36" s="626"/>
      <c r="D36" s="626"/>
      <c r="E36" s="626"/>
      <c r="F36" s="626"/>
      <c r="G36" s="626"/>
      <c r="H36" s="626"/>
      <c r="I36" s="626"/>
      <c r="J36" s="626"/>
      <c r="K36" s="626"/>
      <c r="L36" s="626"/>
      <c r="M36" s="626"/>
      <c r="N36" s="626"/>
      <c r="O36" s="626"/>
      <c r="P36" s="626"/>
      <c r="Q36" s="626"/>
      <c r="R36" s="626"/>
    </row>
    <row r="37" spans="1:18" ht="40.5" customHeight="1">
      <c r="A37" s="215" t="s">
        <v>1244</v>
      </c>
      <c r="B37" s="616" t="s">
        <v>988</v>
      </c>
      <c r="C37" s="616"/>
      <c r="D37" s="616"/>
      <c r="E37" s="616"/>
      <c r="F37" s="616"/>
      <c r="G37" s="616"/>
      <c r="H37" s="616"/>
      <c r="I37" s="616"/>
      <c r="J37" s="616"/>
      <c r="K37" s="616"/>
      <c r="L37" s="616"/>
      <c r="M37" s="616"/>
      <c r="N37" s="616"/>
      <c r="O37" s="616"/>
      <c r="P37" s="616"/>
      <c r="Q37" s="616"/>
      <c r="R37" s="616"/>
    </row>
    <row r="38" spans="1:18" ht="39" customHeight="1">
      <c r="A38" s="216"/>
      <c r="B38" s="621" t="s">
        <v>1290</v>
      </c>
      <c r="C38" s="617"/>
      <c r="D38" s="617"/>
      <c r="E38" s="617"/>
      <c r="F38" s="617"/>
      <c r="G38" s="617"/>
      <c r="H38" s="617"/>
      <c r="I38" s="617"/>
      <c r="J38" s="617"/>
      <c r="K38" s="617"/>
      <c r="L38" s="617"/>
      <c r="M38" s="617"/>
      <c r="N38" s="617"/>
      <c r="O38" s="617"/>
      <c r="P38" s="617"/>
      <c r="Q38" s="617"/>
      <c r="R38" s="617"/>
    </row>
    <row r="39" spans="1:18" s="230" customFormat="1" ht="41.25" customHeight="1">
      <c r="A39" s="216"/>
      <c r="B39" s="626" t="s">
        <v>951</v>
      </c>
      <c r="C39" s="626"/>
      <c r="D39" s="626"/>
      <c r="E39" s="626"/>
      <c r="F39" s="626"/>
      <c r="G39" s="626"/>
      <c r="H39" s="626"/>
      <c r="I39" s="626"/>
      <c r="J39" s="626"/>
      <c r="K39" s="626"/>
      <c r="L39" s="626"/>
      <c r="M39" s="626"/>
      <c r="N39" s="626"/>
      <c r="O39" s="626"/>
      <c r="P39" s="626"/>
      <c r="Q39" s="626"/>
      <c r="R39" s="626"/>
    </row>
    <row r="40" spans="1:18" s="230" customFormat="1" ht="45.75" customHeight="1">
      <c r="A40" s="231"/>
      <c r="B40" s="625" t="s">
        <v>1116</v>
      </c>
      <c r="C40" s="625"/>
      <c r="D40" s="625"/>
      <c r="E40" s="625"/>
      <c r="F40" s="625"/>
      <c r="G40" s="625"/>
      <c r="H40" s="625"/>
      <c r="I40" s="625"/>
      <c r="J40" s="625"/>
      <c r="K40" s="625"/>
      <c r="L40" s="625"/>
      <c r="M40" s="625"/>
      <c r="N40" s="625"/>
      <c r="O40" s="625"/>
      <c r="P40" s="625"/>
      <c r="Q40" s="625"/>
      <c r="R40" s="625"/>
    </row>
    <row r="41" spans="1:18" s="230" customFormat="1" ht="59.25" customHeight="1">
      <c r="A41" s="231"/>
      <c r="B41" s="621" t="s">
        <v>1291</v>
      </c>
      <c r="C41" s="625"/>
      <c r="D41" s="625"/>
      <c r="E41" s="625"/>
      <c r="F41" s="625"/>
      <c r="G41" s="625"/>
      <c r="H41" s="625"/>
      <c r="I41" s="625"/>
      <c r="J41" s="625"/>
      <c r="K41" s="625"/>
      <c r="L41" s="625"/>
      <c r="M41" s="625"/>
      <c r="N41" s="625"/>
      <c r="O41" s="625"/>
      <c r="P41" s="625"/>
      <c r="Q41" s="625"/>
      <c r="R41" s="625"/>
    </row>
    <row r="42" spans="1:18" s="230" customFormat="1" ht="56.25" customHeight="1">
      <c r="A42" s="231"/>
      <c r="B42" s="626" t="s">
        <v>952</v>
      </c>
      <c r="C42" s="626"/>
      <c r="D42" s="626"/>
      <c r="E42" s="626"/>
      <c r="F42" s="626"/>
      <c r="G42" s="626"/>
      <c r="H42" s="626"/>
      <c r="I42" s="626"/>
      <c r="J42" s="626"/>
      <c r="K42" s="626"/>
      <c r="L42" s="626"/>
      <c r="M42" s="626"/>
      <c r="N42" s="626"/>
      <c r="O42" s="626"/>
      <c r="P42" s="626"/>
      <c r="Q42" s="626"/>
      <c r="R42" s="626"/>
    </row>
    <row r="43" spans="1:18" ht="39" customHeight="1">
      <c r="A43" s="215" t="s">
        <v>1247</v>
      </c>
      <c r="B43" s="616" t="s">
        <v>1117</v>
      </c>
      <c r="C43" s="616"/>
      <c r="D43" s="616"/>
      <c r="E43" s="616"/>
      <c r="F43" s="616"/>
      <c r="G43" s="616"/>
      <c r="H43" s="616"/>
      <c r="I43" s="616"/>
      <c r="J43" s="616"/>
      <c r="K43" s="616"/>
      <c r="L43" s="616"/>
      <c r="M43" s="616"/>
      <c r="N43" s="616"/>
      <c r="O43" s="616"/>
      <c r="P43" s="616"/>
      <c r="Q43" s="616"/>
      <c r="R43" s="616"/>
    </row>
    <row r="44" spans="2:18" ht="43.5" customHeight="1">
      <c r="B44" s="617" t="s">
        <v>461</v>
      </c>
      <c r="C44" s="617"/>
      <c r="D44" s="617"/>
      <c r="E44" s="617"/>
      <c r="F44" s="617"/>
      <c r="G44" s="617"/>
      <c r="H44" s="617"/>
      <c r="I44" s="617"/>
      <c r="J44" s="617"/>
      <c r="K44" s="617"/>
      <c r="L44" s="617"/>
      <c r="M44" s="617"/>
      <c r="N44" s="617"/>
      <c r="O44" s="617"/>
      <c r="P44" s="617"/>
      <c r="Q44" s="617"/>
      <c r="R44" s="617"/>
    </row>
    <row r="45" spans="1:18" ht="33" customHeight="1">
      <c r="A45" s="215" t="s">
        <v>1248</v>
      </c>
      <c r="B45" s="616" t="s">
        <v>462</v>
      </c>
      <c r="C45" s="616"/>
      <c r="D45" s="616"/>
      <c r="E45" s="616"/>
      <c r="F45" s="616"/>
      <c r="G45" s="616"/>
      <c r="H45" s="616"/>
      <c r="I45" s="616"/>
      <c r="J45" s="616"/>
      <c r="K45" s="616"/>
      <c r="L45" s="616"/>
      <c r="M45" s="616"/>
      <c r="N45" s="616"/>
      <c r="O45" s="616"/>
      <c r="P45" s="616"/>
      <c r="Q45" s="616"/>
      <c r="R45" s="616"/>
    </row>
    <row r="46" spans="1:18" ht="79.5" customHeight="1">
      <c r="A46" s="143"/>
      <c r="B46" s="621" t="s">
        <v>1289</v>
      </c>
      <c r="C46" s="617"/>
      <c r="D46" s="617"/>
      <c r="E46" s="617"/>
      <c r="F46" s="617"/>
      <c r="G46" s="617"/>
      <c r="H46" s="617"/>
      <c r="I46" s="617"/>
      <c r="J46" s="617"/>
      <c r="K46" s="617"/>
      <c r="L46" s="617"/>
      <c r="M46" s="617"/>
      <c r="N46" s="617"/>
      <c r="O46" s="617"/>
      <c r="P46" s="617"/>
      <c r="Q46" s="617"/>
      <c r="R46" s="617"/>
    </row>
    <row r="47" spans="2:18" ht="85.5" customHeight="1">
      <c r="B47" s="622" t="s">
        <v>1292</v>
      </c>
      <c r="C47" s="622"/>
      <c r="D47" s="622"/>
      <c r="E47" s="622"/>
      <c r="F47" s="622"/>
      <c r="G47" s="622"/>
      <c r="H47" s="622"/>
      <c r="I47" s="622"/>
      <c r="J47" s="622"/>
      <c r="K47" s="622"/>
      <c r="L47" s="622"/>
      <c r="M47" s="622"/>
      <c r="N47" s="622"/>
      <c r="O47" s="622"/>
      <c r="P47" s="622"/>
      <c r="Q47" s="622"/>
      <c r="R47" s="622"/>
    </row>
    <row r="48" spans="1:18" ht="80.25" customHeight="1">
      <c r="A48" s="215"/>
      <c r="B48" s="621" t="s">
        <v>1288</v>
      </c>
      <c r="C48" s="617"/>
      <c r="D48" s="617"/>
      <c r="E48" s="617"/>
      <c r="F48" s="617"/>
      <c r="G48" s="617"/>
      <c r="H48" s="617"/>
      <c r="I48" s="617"/>
      <c r="J48" s="617"/>
      <c r="K48" s="617"/>
      <c r="L48" s="617"/>
      <c r="M48" s="617"/>
      <c r="N48" s="617"/>
      <c r="O48" s="617"/>
      <c r="P48" s="617"/>
      <c r="Q48" s="617"/>
      <c r="R48" s="617"/>
    </row>
    <row r="49" spans="1:18" ht="49.5" customHeight="1">
      <c r="A49" s="216"/>
      <c r="B49" s="617" t="s">
        <v>1072</v>
      </c>
      <c r="C49" s="617"/>
      <c r="D49" s="617"/>
      <c r="E49" s="617"/>
      <c r="F49" s="617"/>
      <c r="G49" s="617"/>
      <c r="H49" s="617"/>
      <c r="I49" s="617"/>
      <c r="J49" s="617"/>
      <c r="K49" s="617"/>
      <c r="L49" s="617"/>
      <c r="M49" s="617"/>
      <c r="N49" s="617"/>
      <c r="O49" s="617"/>
      <c r="P49" s="617"/>
      <c r="Q49" s="617"/>
      <c r="R49" s="617"/>
    </row>
    <row r="50" spans="1:18" ht="33.75" customHeight="1">
      <c r="A50" s="215" t="s">
        <v>693</v>
      </c>
      <c r="B50" s="616" t="s">
        <v>1073</v>
      </c>
      <c r="C50" s="616"/>
      <c r="D50" s="616"/>
      <c r="E50" s="616"/>
      <c r="F50" s="616"/>
      <c r="G50" s="616"/>
      <c r="H50" s="616"/>
      <c r="I50" s="616"/>
      <c r="J50" s="616"/>
      <c r="K50" s="616"/>
      <c r="L50" s="616"/>
      <c r="M50" s="616"/>
      <c r="N50" s="616"/>
      <c r="O50" s="616"/>
      <c r="P50" s="616"/>
      <c r="Q50" s="616"/>
      <c r="R50" s="616"/>
    </row>
    <row r="51" spans="1:18" ht="33.75" customHeight="1">
      <c r="A51" s="215"/>
      <c r="B51" s="616" t="s">
        <v>1074</v>
      </c>
      <c r="C51" s="616"/>
      <c r="D51" s="616"/>
      <c r="E51" s="616"/>
      <c r="F51" s="616"/>
      <c r="G51" s="616"/>
      <c r="H51" s="616"/>
      <c r="I51" s="616"/>
      <c r="J51" s="616"/>
      <c r="K51" s="616"/>
      <c r="L51" s="616"/>
      <c r="M51" s="616"/>
      <c r="N51" s="616"/>
      <c r="O51" s="616"/>
      <c r="P51" s="616"/>
      <c r="Q51" s="616"/>
      <c r="R51" s="616"/>
    </row>
    <row r="52" spans="1:18" ht="51.75" customHeight="1">
      <c r="A52" s="216"/>
      <c r="B52" s="621" t="s">
        <v>1287</v>
      </c>
      <c r="C52" s="617"/>
      <c r="D52" s="617"/>
      <c r="E52" s="617"/>
      <c r="F52" s="617"/>
      <c r="G52" s="617"/>
      <c r="H52" s="617"/>
      <c r="I52" s="617"/>
      <c r="J52" s="617"/>
      <c r="K52" s="617"/>
      <c r="L52" s="617"/>
      <c r="M52" s="617"/>
      <c r="N52" s="617"/>
      <c r="O52" s="617"/>
      <c r="P52" s="617"/>
      <c r="Q52" s="617"/>
      <c r="R52" s="617"/>
    </row>
    <row r="53" spans="1:18" ht="59.25" customHeight="1">
      <c r="A53" s="216"/>
      <c r="B53" s="622" t="s">
        <v>705</v>
      </c>
      <c r="C53" s="622"/>
      <c r="D53" s="622"/>
      <c r="E53" s="622"/>
      <c r="F53" s="622"/>
      <c r="G53" s="622"/>
      <c r="H53" s="622"/>
      <c r="I53" s="622"/>
      <c r="J53" s="622"/>
      <c r="K53" s="622"/>
      <c r="L53" s="622"/>
      <c r="M53" s="622"/>
      <c r="N53" s="622"/>
      <c r="O53" s="622"/>
      <c r="P53" s="622"/>
      <c r="Q53" s="622"/>
      <c r="R53" s="622"/>
    </row>
    <row r="54" spans="1:10" ht="33.75" customHeight="1">
      <c r="A54" s="215"/>
      <c r="B54" s="616" t="s">
        <v>1075</v>
      </c>
      <c r="C54" s="616"/>
      <c r="D54" s="616"/>
      <c r="E54" s="616"/>
      <c r="F54" s="616"/>
      <c r="G54" s="616"/>
      <c r="H54" s="616"/>
      <c r="I54" s="616"/>
      <c r="J54" s="616"/>
    </row>
    <row r="55" spans="1:18" ht="69.75" customHeight="1">
      <c r="A55" s="216"/>
      <c r="B55" s="621" t="s">
        <v>1293</v>
      </c>
      <c r="C55" s="617"/>
      <c r="D55" s="617"/>
      <c r="E55" s="617"/>
      <c r="F55" s="617"/>
      <c r="G55" s="617"/>
      <c r="H55" s="617"/>
      <c r="I55" s="617"/>
      <c r="J55" s="617"/>
      <c r="K55" s="617"/>
      <c r="L55" s="617"/>
      <c r="M55" s="617"/>
      <c r="N55" s="617"/>
      <c r="O55" s="617"/>
      <c r="P55" s="617"/>
      <c r="Q55" s="617"/>
      <c r="R55" s="617"/>
    </row>
    <row r="56" spans="1:18" ht="36.75" customHeight="1">
      <c r="A56" s="215" t="s">
        <v>694</v>
      </c>
      <c r="B56" s="616" t="s">
        <v>481</v>
      </c>
      <c r="C56" s="616"/>
      <c r="D56" s="616"/>
      <c r="E56" s="616"/>
      <c r="F56" s="616"/>
      <c r="G56" s="616"/>
      <c r="H56" s="616"/>
      <c r="I56" s="616"/>
      <c r="J56" s="616"/>
      <c r="K56" s="616"/>
      <c r="L56" s="616"/>
      <c r="M56" s="616"/>
      <c r="N56" s="616"/>
      <c r="O56" s="616"/>
      <c r="P56" s="616"/>
      <c r="Q56" s="616"/>
      <c r="R56" s="616"/>
    </row>
    <row r="57" spans="1:18" ht="47.25" customHeight="1">
      <c r="A57" s="216"/>
      <c r="B57" s="621" t="s">
        <v>1294</v>
      </c>
      <c r="C57" s="617"/>
      <c r="D57" s="617"/>
      <c r="E57" s="617"/>
      <c r="F57" s="617"/>
      <c r="G57" s="617"/>
      <c r="H57" s="617"/>
      <c r="I57" s="617"/>
      <c r="J57" s="617"/>
      <c r="K57" s="617"/>
      <c r="L57" s="617"/>
      <c r="M57" s="617"/>
      <c r="N57" s="617"/>
      <c r="O57" s="617"/>
      <c r="P57" s="617"/>
      <c r="Q57" s="617"/>
      <c r="R57" s="617"/>
    </row>
    <row r="58" spans="1:18" ht="60" customHeight="1">
      <c r="A58" s="215"/>
      <c r="B58" s="622" t="s">
        <v>1295</v>
      </c>
      <c r="C58" s="622"/>
      <c r="D58" s="622"/>
      <c r="E58" s="622"/>
      <c r="F58" s="622"/>
      <c r="G58" s="622"/>
      <c r="H58" s="622"/>
      <c r="I58" s="622"/>
      <c r="J58" s="622"/>
      <c r="K58" s="622"/>
      <c r="L58" s="622"/>
      <c r="M58" s="622"/>
      <c r="N58" s="622"/>
      <c r="O58" s="622"/>
      <c r="P58" s="622"/>
      <c r="Q58" s="622"/>
      <c r="R58" s="622"/>
    </row>
    <row r="59" spans="1:18" ht="67.5" customHeight="1">
      <c r="A59" s="215"/>
      <c r="B59" s="621" t="s">
        <v>1296</v>
      </c>
      <c r="C59" s="617"/>
      <c r="D59" s="617"/>
      <c r="E59" s="617"/>
      <c r="F59" s="617"/>
      <c r="G59" s="617"/>
      <c r="H59" s="617"/>
      <c r="I59" s="617"/>
      <c r="J59" s="617"/>
      <c r="K59" s="617"/>
      <c r="L59" s="617"/>
      <c r="M59" s="617"/>
      <c r="N59" s="617"/>
      <c r="O59" s="617"/>
      <c r="P59" s="617"/>
      <c r="Q59" s="617"/>
      <c r="R59" s="617"/>
    </row>
    <row r="60" spans="1:18" ht="66.75" customHeight="1">
      <c r="A60" s="215"/>
      <c r="B60" s="622" t="s">
        <v>266</v>
      </c>
      <c r="C60" s="622"/>
      <c r="D60" s="622"/>
      <c r="E60" s="622"/>
      <c r="F60" s="622"/>
      <c r="G60" s="622"/>
      <c r="H60" s="622"/>
      <c r="I60" s="622"/>
      <c r="J60" s="622"/>
      <c r="K60" s="622"/>
      <c r="L60" s="622"/>
      <c r="M60" s="622"/>
      <c r="N60" s="622"/>
      <c r="O60" s="622"/>
      <c r="P60" s="622"/>
      <c r="Q60" s="622"/>
      <c r="R60" s="622"/>
    </row>
    <row r="61" spans="1:18" ht="33.75" customHeight="1">
      <c r="A61" s="215" t="s">
        <v>389</v>
      </c>
      <c r="B61" s="616" t="s">
        <v>482</v>
      </c>
      <c r="C61" s="616"/>
      <c r="D61" s="616"/>
      <c r="E61" s="616"/>
      <c r="F61" s="616"/>
      <c r="G61" s="616"/>
      <c r="H61" s="616"/>
      <c r="I61" s="616"/>
      <c r="J61" s="616"/>
      <c r="K61" s="616"/>
      <c r="L61" s="616"/>
      <c r="M61" s="616"/>
      <c r="N61" s="616"/>
      <c r="O61" s="616"/>
      <c r="P61" s="616"/>
      <c r="Q61" s="616"/>
      <c r="R61" s="616"/>
    </row>
    <row r="62" spans="1:18" ht="35.25" customHeight="1">
      <c r="A62" s="215"/>
      <c r="B62" s="617" t="s">
        <v>751</v>
      </c>
      <c r="C62" s="617"/>
      <c r="D62" s="617"/>
      <c r="E62" s="617"/>
      <c r="F62" s="617"/>
      <c r="G62" s="617"/>
      <c r="H62" s="617"/>
      <c r="I62" s="617"/>
      <c r="J62" s="617"/>
      <c r="K62" s="617"/>
      <c r="L62" s="617"/>
      <c r="M62" s="617"/>
      <c r="N62" s="617"/>
      <c r="O62" s="617"/>
      <c r="P62" s="617"/>
      <c r="Q62" s="617"/>
      <c r="R62" s="617"/>
    </row>
    <row r="63" spans="1:18" ht="40.5" customHeight="1">
      <c r="A63" s="215"/>
      <c r="B63" s="622" t="s">
        <v>279</v>
      </c>
      <c r="C63" s="622"/>
      <c r="D63" s="622"/>
      <c r="E63" s="622"/>
      <c r="F63" s="622"/>
      <c r="G63" s="622"/>
      <c r="H63" s="622"/>
      <c r="I63" s="622"/>
      <c r="J63" s="622"/>
      <c r="K63" s="622"/>
      <c r="L63" s="622"/>
      <c r="M63" s="622"/>
      <c r="N63" s="622"/>
      <c r="O63" s="622"/>
      <c r="P63" s="622"/>
      <c r="Q63" s="622"/>
      <c r="R63" s="622"/>
    </row>
    <row r="64" spans="1:18" ht="37.5" customHeight="1">
      <c r="A64" s="215" t="s">
        <v>390</v>
      </c>
      <c r="B64" s="616" t="s">
        <v>1240</v>
      </c>
      <c r="C64" s="616"/>
      <c r="D64" s="616"/>
      <c r="E64" s="616"/>
      <c r="F64" s="616"/>
      <c r="G64" s="616"/>
      <c r="H64" s="616"/>
      <c r="I64" s="616"/>
      <c r="J64" s="616"/>
      <c r="K64" s="616"/>
      <c r="L64" s="616"/>
      <c r="M64" s="616"/>
      <c r="N64" s="616"/>
      <c r="O64" s="616"/>
      <c r="P64" s="616"/>
      <c r="Q64" s="616"/>
      <c r="R64" s="616"/>
    </row>
    <row r="65" spans="1:18" ht="167.25" customHeight="1">
      <c r="A65" s="216"/>
      <c r="B65" s="617" t="s">
        <v>365</v>
      </c>
      <c r="C65" s="617"/>
      <c r="D65" s="617"/>
      <c r="E65" s="617"/>
      <c r="F65" s="617"/>
      <c r="G65" s="617"/>
      <c r="H65" s="617"/>
      <c r="I65" s="617"/>
      <c r="J65" s="617"/>
      <c r="K65" s="617"/>
      <c r="L65" s="617"/>
      <c r="M65" s="617"/>
      <c r="N65" s="617"/>
      <c r="O65" s="617"/>
      <c r="P65" s="617"/>
      <c r="Q65" s="617"/>
      <c r="R65" s="617"/>
    </row>
    <row r="66" spans="1:18" ht="33.75" customHeight="1">
      <c r="A66" s="215" t="s">
        <v>433</v>
      </c>
      <c r="B66" s="616" t="s">
        <v>483</v>
      </c>
      <c r="C66" s="616"/>
      <c r="D66" s="616"/>
      <c r="E66" s="616"/>
      <c r="F66" s="616"/>
      <c r="G66" s="616"/>
      <c r="H66" s="616"/>
      <c r="I66" s="616"/>
      <c r="J66" s="616"/>
      <c r="K66" s="616"/>
      <c r="L66" s="616"/>
      <c r="M66" s="616"/>
      <c r="N66" s="616"/>
      <c r="O66" s="616"/>
      <c r="P66" s="616"/>
      <c r="Q66" s="616"/>
      <c r="R66" s="616"/>
    </row>
    <row r="67" spans="1:18" ht="64.5" customHeight="1">
      <c r="A67" s="216"/>
      <c r="B67" s="615" t="s">
        <v>1118</v>
      </c>
      <c r="C67" s="615"/>
      <c r="D67" s="615"/>
      <c r="E67" s="615"/>
      <c r="F67" s="615"/>
      <c r="G67" s="615"/>
      <c r="H67" s="615"/>
      <c r="I67" s="615"/>
      <c r="J67" s="615"/>
      <c r="K67" s="615"/>
      <c r="L67" s="615"/>
      <c r="M67" s="615"/>
      <c r="N67" s="615"/>
      <c r="O67" s="615"/>
      <c r="P67" s="615"/>
      <c r="Q67" s="615"/>
      <c r="R67" s="615"/>
    </row>
    <row r="68" spans="1:18" ht="70.5" customHeight="1">
      <c r="A68" s="215"/>
      <c r="B68" s="622" t="s">
        <v>986</v>
      </c>
      <c r="C68" s="622"/>
      <c r="D68" s="622"/>
      <c r="E68" s="622"/>
      <c r="F68" s="622"/>
      <c r="G68" s="622"/>
      <c r="H68" s="622"/>
      <c r="I68" s="622"/>
      <c r="J68" s="622"/>
      <c r="K68" s="622"/>
      <c r="L68" s="622"/>
      <c r="M68" s="622"/>
      <c r="N68" s="622"/>
      <c r="O68" s="622"/>
      <c r="P68" s="622"/>
      <c r="Q68" s="622"/>
      <c r="R68" s="622"/>
    </row>
    <row r="69" spans="1:18" ht="18.75" customHeight="1">
      <c r="A69" s="215"/>
      <c r="B69" s="232"/>
      <c r="C69" s="232"/>
      <c r="D69" s="232"/>
      <c r="E69" s="232"/>
      <c r="F69" s="232"/>
      <c r="G69" s="232"/>
      <c r="H69" s="232"/>
      <c r="I69" s="232"/>
      <c r="J69" s="232"/>
      <c r="K69" s="232"/>
      <c r="L69" s="232"/>
      <c r="M69" s="232"/>
      <c r="N69" s="232"/>
      <c r="O69" s="232"/>
      <c r="P69" s="232"/>
      <c r="Q69" s="232"/>
      <c r="R69" s="232"/>
    </row>
    <row r="70" spans="1:18" ht="18.75" customHeight="1">
      <c r="A70" s="215"/>
      <c r="B70" s="232"/>
      <c r="C70" s="232"/>
      <c r="D70" s="232"/>
      <c r="E70" s="232"/>
      <c r="F70" s="232"/>
      <c r="G70" s="232"/>
      <c r="H70" s="232"/>
      <c r="I70" s="232"/>
      <c r="J70" s="232"/>
      <c r="K70" s="232"/>
      <c r="L70" s="232"/>
      <c r="M70" s="232"/>
      <c r="N70" s="232"/>
      <c r="O70" s="232"/>
      <c r="P70" s="232"/>
      <c r="Q70" s="232"/>
      <c r="R70" s="232"/>
    </row>
    <row r="71" spans="1:18" ht="33.75" customHeight="1">
      <c r="A71" s="215" t="s">
        <v>434</v>
      </c>
      <c r="B71" s="623" t="s">
        <v>484</v>
      </c>
      <c r="C71" s="623"/>
      <c r="D71" s="623"/>
      <c r="E71" s="623"/>
      <c r="F71" s="623"/>
      <c r="G71" s="623"/>
      <c r="H71" s="623"/>
      <c r="I71" s="623"/>
      <c r="J71" s="623"/>
      <c r="K71" s="623"/>
      <c r="L71" s="623"/>
      <c r="M71" s="623"/>
      <c r="N71" s="623"/>
      <c r="O71" s="623"/>
      <c r="P71" s="623"/>
      <c r="Q71" s="623"/>
      <c r="R71" s="623"/>
    </row>
    <row r="72" spans="1:18" ht="36" customHeight="1">
      <c r="A72" s="215"/>
      <c r="B72" s="616" t="s">
        <v>363</v>
      </c>
      <c r="C72" s="616"/>
      <c r="D72" s="616"/>
      <c r="E72" s="616"/>
      <c r="F72" s="616"/>
      <c r="G72" s="616"/>
      <c r="H72" s="616"/>
      <c r="I72" s="616"/>
      <c r="J72" s="616"/>
      <c r="K72" s="616"/>
      <c r="L72" s="616"/>
      <c r="M72" s="616"/>
      <c r="N72" s="616"/>
      <c r="O72" s="616"/>
      <c r="P72" s="616"/>
      <c r="Q72" s="616"/>
      <c r="R72" s="616"/>
    </row>
    <row r="73" spans="1:18" ht="42.75" customHeight="1">
      <c r="A73" s="216"/>
      <c r="B73" s="624" t="s">
        <v>169</v>
      </c>
      <c r="C73" s="624"/>
      <c r="D73" s="624"/>
      <c r="E73" s="624"/>
      <c r="F73" s="624"/>
      <c r="G73" s="624"/>
      <c r="H73" s="624"/>
      <c r="I73" s="624"/>
      <c r="J73" s="624"/>
      <c r="K73" s="624"/>
      <c r="L73" s="624"/>
      <c r="M73" s="624"/>
      <c r="N73" s="624"/>
      <c r="O73" s="624"/>
      <c r="P73" s="624"/>
      <c r="Q73" s="624"/>
      <c r="R73" s="624"/>
    </row>
    <row r="74" spans="1:18" ht="39" customHeight="1">
      <c r="A74" s="215"/>
      <c r="B74" s="616" t="s">
        <v>364</v>
      </c>
      <c r="C74" s="616"/>
      <c r="D74" s="616"/>
      <c r="E74" s="616"/>
      <c r="F74" s="616"/>
      <c r="G74" s="616"/>
      <c r="H74" s="616"/>
      <c r="I74" s="616"/>
      <c r="J74" s="616"/>
      <c r="K74" s="616"/>
      <c r="L74" s="616"/>
      <c r="M74" s="616"/>
      <c r="N74" s="616"/>
      <c r="O74" s="616"/>
      <c r="P74" s="616"/>
      <c r="Q74" s="616"/>
      <c r="R74" s="616"/>
    </row>
    <row r="75" spans="1:18" ht="39" customHeight="1">
      <c r="A75" s="215">
        <v>12</v>
      </c>
      <c r="B75" s="616" t="s">
        <v>710</v>
      </c>
      <c r="C75" s="616"/>
      <c r="D75" s="616"/>
      <c r="E75" s="616"/>
      <c r="F75" s="616"/>
      <c r="G75" s="616"/>
      <c r="H75" s="616"/>
      <c r="I75" s="616"/>
      <c r="J75" s="616"/>
      <c r="K75" s="616"/>
      <c r="L75" s="616"/>
      <c r="M75" s="616"/>
      <c r="N75" s="616"/>
      <c r="O75" s="616"/>
      <c r="P75" s="616"/>
      <c r="Q75" s="616"/>
      <c r="R75" s="616"/>
    </row>
    <row r="76" spans="1:18" ht="37.5" customHeight="1">
      <c r="A76" s="143"/>
      <c r="B76" s="617" t="s">
        <v>230</v>
      </c>
      <c r="C76" s="617"/>
      <c r="D76" s="617"/>
      <c r="E76" s="617"/>
      <c r="F76" s="617"/>
      <c r="G76" s="617"/>
      <c r="H76" s="617"/>
      <c r="I76" s="617"/>
      <c r="J76" s="617"/>
      <c r="K76" s="617"/>
      <c r="L76" s="617"/>
      <c r="M76" s="617"/>
      <c r="N76" s="617"/>
      <c r="O76" s="617"/>
      <c r="P76" s="617"/>
      <c r="Q76" s="617"/>
      <c r="R76" s="617"/>
    </row>
    <row r="77" spans="1:18" ht="42.75" customHeight="1">
      <c r="A77" s="215">
        <v>13</v>
      </c>
      <c r="B77" s="623" t="s">
        <v>711</v>
      </c>
      <c r="C77" s="623"/>
      <c r="D77" s="623"/>
      <c r="E77" s="623"/>
      <c r="F77" s="623"/>
      <c r="G77" s="623"/>
      <c r="H77" s="623"/>
      <c r="I77" s="623"/>
      <c r="J77" s="623"/>
      <c r="K77" s="623"/>
      <c r="L77" s="623"/>
      <c r="M77" s="623"/>
      <c r="N77" s="623"/>
      <c r="O77" s="623"/>
      <c r="P77" s="623"/>
      <c r="Q77" s="623"/>
      <c r="R77" s="623"/>
    </row>
    <row r="78" spans="1:18" ht="50.25" customHeight="1">
      <c r="A78" s="216"/>
      <c r="B78" s="614" t="s">
        <v>1297</v>
      </c>
      <c r="C78" s="615"/>
      <c r="D78" s="615"/>
      <c r="E78" s="615"/>
      <c r="F78" s="615"/>
      <c r="G78" s="615"/>
      <c r="H78" s="615"/>
      <c r="I78" s="615"/>
      <c r="J78" s="615"/>
      <c r="K78" s="615"/>
      <c r="L78" s="615"/>
      <c r="M78" s="615"/>
      <c r="N78" s="615"/>
      <c r="O78" s="615"/>
      <c r="P78" s="615"/>
      <c r="Q78" s="615"/>
      <c r="R78" s="615"/>
    </row>
    <row r="79" spans="1:18" ht="40.5" customHeight="1">
      <c r="A79" s="216"/>
      <c r="B79" s="620" t="s">
        <v>1298</v>
      </c>
      <c r="C79" s="620"/>
      <c r="D79" s="620"/>
      <c r="E79" s="620"/>
      <c r="F79" s="620"/>
      <c r="G79" s="620"/>
      <c r="H79" s="620"/>
      <c r="I79" s="620"/>
      <c r="J79" s="620"/>
      <c r="K79" s="620"/>
      <c r="L79" s="620"/>
      <c r="M79" s="620"/>
      <c r="N79" s="620"/>
      <c r="O79" s="620"/>
      <c r="P79" s="620"/>
      <c r="Q79" s="620"/>
      <c r="R79" s="620"/>
    </row>
    <row r="80" spans="1:18" ht="51" customHeight="1">
      <c r="A80" s="215"/>
      <c r="B80" s="621" t="s">
        <v>1299</v>
      </c>
      <c r="C80" s="617"/>
      <c r="D80" s="617"/>
      <c r="E80" s="617"/>
      <c r="F80" s="617"/>
      <c r="G80" s="617"/>
      <c r="H80" s="617"/>
      <c r="I80" s="617"/>
      <c r="J80" s="617"/>
      <c r="K80" s="617"/>
      <c r="L80" s="617"/>
      <c r="M80" s="617"/>
      <c r="N80" s="617"/>
      <c r="O80" s="617"/>
      <c r="P80" s="617"/>
      <c r="Q80" s="617"/>
      <c r="R80" s="617"/>
    </row>
    <row r="81" spans="1:18" ht="54" customHeight="1">
      <c r="A81" s="216"/>
      <c r="B81" s="620" t="s">
        <v>1300</v>
      </c>
      <c r="C81" s="620"/>
      <c r="D81" s="620"/>
      <c r="E81" s="620"/>
      <c r="F81" s="620"/>
      <c r="G81" s="620"/>
      <c r="H81" s="620"/>
      <c r="I81" s="620"/>
      <c r="J81" s="620"/>
      <c r="K81" s="620"/>
      <c r="L81" s="620"/>
      <c r="M81" s="620"/>
      <c r="N81" s="620"/>
      <c r="O81" s="620"/>
      <c r="P81" s="620"/>
      <c r="Q81" s="620"/>
      <c r="R81" s="620"/>
    </row>
    <row r="82" spans="1:18" ht="34.5" customHeight="1">
      <c r="A82" s="216"/>
      <c r="B82" s="615" t="s">
        <v>319</v>
      </c>
      <c r="C82" s="615"/>
      <c r="D82" s="615"/>
      <c r="E82" s="615"/>
      <c r="F82" s="615"/>
      <c r="G82" s="615"/>
      <c r="H82" s="615"/>
      <c r="I82" s="615"/>
      <c r="J82" s="615"/>
      <c r="K82" s="615"/>
      <c r="L82" s="615"/>
      <c r="M82" s="615"/>
      <c r="N82" s="615"/>
      <c r="O82" s="615"/>
      <c r="P82" s="615"/>
      <c r="Q82" s="615"/>
      <c r="R82" s="615"/>
    </row>
    <row r="83" spans="1:18" s="234" customFormat="1" ht="37.5" customHeight="1">
      <c r="A83" s="233" t="s">
        <v>690</v>
      </c>
      <c r="B83" s="618" t="s">
        <v>372</v>
      </c>
      <c r="C83" s="618"/>
      <c r="D83" s="618"/>
      <c r="E83" s="618"/>
      <c r="F83" s="618"/>
      <c r="G83" s="618"/>
      <c r="H83" s="618"/>
      <c r="I83" s="618"/>
      <c r="J83" s="618"/>
      <c r="K83" s="618"/>
      <c r="L83" s="618"/>
      <c r="M83" s="618"/>
      <c r="N83" s="618"/>
      <c r="O83" s="618"/>
      <c r="P83" s="618"/>
      <c r="Q83" s="618"/>
      <c r="R83" s="618"/>
    </row>
    <row r="84" spans="1:18" ht="33.75" customHeight="1">
      <c r="A84" s="235"/>
      <c r="B84" s="619" t="s">
        <v>320</v>
      </c>
      <c r="C84" s="619"/>
      <c r="D84" s="619"/>
      <c r="E84" s="619"/>
      <c r="F84" s="619"/>
      <c r="G84" s="619"/>
      <c r="H84" s="619"/>
      <c r="I84" s="237" t="s">
        <v>1626</v>
      </c>
      <c r="J84" s="237" t="s">
        <v>1601</v>
      </c>
      <c r="K84" s="236"/>
      <c r="L84" s="236"/>
      <c r="M84" s="236"/>
      <c r="N84" s="236"/>
      <c r="O84" s="236"/>
      <c r="P84" s="236"/>
      <c r="Q84" s="238"/>
      <c r="R84" s="238"/>
    </row>
    <row r="85" spans="1:18" ht="33.75" customHeight="1">
      <c r="A85" s="239">
        <v>1</v>
      </c>
      <c r="B85" s="570" t="s">
        <v>430</v>
      </c>
      <c r="C85" s="570"/>
      <c r="D85" s="570"/>
      <c r="E85" s="570"/>
      <c r="F85" s="570"/>
      <c r="G85" s="570"/>
      <c r="H85" s="570"/>
      <c r="I85" s="240">
        <f>+I86+I87</f>
        <v>3515573393</v>
      </c>
      <c r="J85" s="240">
        <f>+J86+J87</f>
        <v>5450359453</v>
      </c>
      <c r="K85" s="241"/>
      <c r="L85" s="241"/>
      <c r="M85" s="241"/>
      <c r="N85" s="241"/>
      <c r="O85" s="241"/>
      <c r="P85" s="242"/>
      <c r="Q85" s="243"/>
      <c r="R85" s="243"/>
    </row>
    <row r="86" spans="1:18" ht="33" customHeight="1">
      <c r="A86" s="244" t="s">
        <v>643</v>
      </c>
      <c r="B86" s="569" t="s">
        <v>321</v>
      </c>
      <c r="C86" s="569"/>
      <c r="D86" s="569"/>
      <c r="E86" s="569"/>
      <c r="F86" s="569"/>
      <c r="G86" s="569"/>
      <c r="H86" s="244"/>
      <c r="I86" s="245">
        <v>651074430</v>
      </c>
      <c r="J86" s="245">
        <v>380053272</v>
      </c>
      <c r="K86" s="613"/>
      <c r="L86" s="613"/>
      <c r="M86" s="613"/>
      <c r="N86" s="613"/>
      <c r="O86" s="246"/>
      <c r="P86" s="247"/>
      <c r="Q86" s="248"/>
      <c r="R86" s="248"/>
    </row>
    <row r="87" spans="1:18" ht="33.75" customHeight="1">
      <c r="A87" s="249" t="s">
        <v>644</v>
      </c>
      <c r="B87" s="569" t="s">
        <v>322</v>
      </c>
      <c r="C87" s="569"/>
      <c r="D87" s="569"/>
      <c r="E87" s="569"/>
      <c r="F87" s="569"/>
      <c r="G87" s="569"/>
      <c r="H87" s="249"/>
      <c r="I87" s="250">
        <v>2864498963</v>
      </c>
      <c r="J87" s="250">
        <v>5070306181</v>
      </c>
      <c r="K87" s="251"/>
      <c r="L87" s="251"/>
      <c r="M87" s="251"/>
      <c r="N87" s="251"/>
      <c r="O87" s="251"/>
      <c r="P87" s="252"/>
      <c r="Q87" s="253"/>
      <c r="R87" s="253"/>
    </row>
    <row r="88" spans="1:18" ht="33.75" customHeight="1">
      <c r="A88" s="244" t="s">
        <v>645</v>
      </c>
      <c r="B88" s="569" t="s">
        <v>323</v>
      </c>
      <c r="C88" s="569"/>
      <c r="D88" s="569"/>
      <c r="E88" s="569"/>
      <c r="F88" s="569"/>
      <c r="G88" s="569"/>
      <c r="H88" s="249"/>
      <c r="I88" s="250">
        <v>0</v>
      </c>
      <c r="J88" s="250">
        <v>0</v>
      </c>
      <c r="K88" s="251"/>
      <c r="L88" s="251"/>
      <c r="M88" s="251"/>
      <c r="N88" s="251"/>
      <c r="O88" s="251"/>
      <c r="P88" s="252"/>
      <c r="Q88" s="253"/>
      <c r="R88" s="248"/>
    </row>
    <row r="89" spans="1:18" s="234" customFormat="1" ht="24.75">
      <c r="A89" s="254"/>
      <c r="B89" s="255"/>
      <c r="C89" s="256"/>
      <c r="D89" s="254"/>
      <c r="E89" s="256"/>
      <c r="F89" s="256"/>
      <c r="G89" s="256"/>
      <c r="H89" s="256"/>
      <c r="I89" s="237" t="s">
        <v>1626</v>
      </c>
      <c r="J89" s="237" t="s">
        <v>1601</v>
      </c>
      <c r="K89" s="257"/>
      <c r="L89" s="257"/>
      <c r="M89" s="257"/>
      <c r="N89" s="257"/>
      <c r="O89" s="257"/>
      <c r="P89" s="258"/>
      <c r="Q89" s="259"/>
      <c r="R89" s="259"/>
    </row>
    <row r="90" spans="1:18" ht="33.75" customHeight="1">
      <c r="A90" s="261">
        <v>2</v>
      </c>
      <c r="B90" s="570" t="s">
        <v>1423</v>
      </c>
      <c r="C90" s="570"/>
      <c r="D90" s="570"/>
      <c r="E90" s="570"/>
      <c r="F90" s="570"/>
      <c r="G90" s="570"/>
      <c r="H90" s="262"/>
      <c r="I90" s="263">
        <f>+I91+I101+I102</f>
        <v>16387034194</v>
      </c>
      <c r="J90" s="263">
        <f>+J91+J101+J102</f>
        <v>11712410881</v>
      </c>
      <c r="K90" s="264"/>
      <c r="L90" s="241"/>
      <c r="M90" s="241"/>
      <c r="N90" s="241"/>
      <c r="O90" s="241"/>
      <c r="P90" s="242"/>
      <c r="Q90" s="243"/>
      <c r="R90" s="243"/>
    </row>
    <row r="91" spans="1:18" ht="33.75" customHeight="1">
      <c r="A91" s="244">
        <v>2.1</v>
      </c>
      <c r="B91" s="568" t="s">
        <v>1273</v>
      </c>
      <c r="C91" s="569"/>
      <c r="D91" s="569"/>
      <c r="E91" s="569"/>
      <c r="F91" s="569"/>
      <c r="G91" s="569"/>
      <c r="H91" s="244"/>
      <c r="I91" s="390">
        <f>SUM(I92:I100)</f>
        <v>13941668066</v>
      </c>
      <c r="J91" s="390">
        <f>SUM(J92:J100)</f>
        <v>10171282993</v>
      </c>
      <c r="K91" s="246"/>
      <c r="L91" s="246"/>
      <c r="M91" s="246"/>
      <c r="N91" s="246"/>
      <c r="O91" s="246"/>
      <c r="P91" s="247"/>
      <c r="Q91" s="248"/>
      <c r="R91" s="248"/>
    </row>
    <row r="92" spans="1:18" s="153" customFormat="1" ht="24.75" customHeight="1">
      <c r="A92" s="32"/>
      <c r="B92" s="566" t="s">
        <v>1593</v>
      </c>
      <c r="C92" s="566"/>
      <c r="D92" s="566"/>
      <c r="E92" s="566"/>
      <c r="F92" s="566"/>
      <c r="G92" s="566"/>
      <c r="H92" s="566"/>
      <c r="I92" s="265">
        <v>1369324000</v>
      </c>
      <c r="J92" s="265">
        <v>397100000</v>
      </c>
      <c r="K92" s="267"/>
      <c r="L92" s="267"/>
      <c r="M92" s="267"/>
      <c r="N92" s="267"/>
      <c r="O92" s="267"/>
      <c r="P92" s="268"/>
      <c r="Q92" s="269"/>
      <c r="R92" s="269"/>
    </row>
    <row r="93" spans="1:18" s="153" customFormat="1" ht="24.75" customHeight="1">
      <c r="A93" s="32"/>
      <c r="B93" s="566" t="s">
        <v>1627</v>
      </c>
      <c r="C93" s="566"/>
      <c r="D93" s="566"/>
      <c r="E93" s="566"/>
      <c r="F93" s="566"/>
      <c r="G93" s="566"/>
      <c r="H93" s="566"/>
      <c r="I93" s="266">
        <v>427930000</v>
      </c>
      <c r="J93" s="266">
        <v>181700000</v>
      </c>
      <c r="K93" s="267"/>
      <c r="L93" s="267"/>
      <c r="M93" s="267"/>
      <c r="N93" s="267"/>
      <c r="O93" s="267"/>
      <c r="P93" s="268"/>
      <c r="Q93" s="269"/>
      <c r="R93" s="269"/>
    </row>
    <row r="94" spans="1:18" s="153" customFormat="1" ht="24.75" customHeight="1">
      <c r="A94" s="32"/>
      <c r="B94" s="566" t="s">
        <v>1612</v>
      </c>
      <c r="C94" s="566"/>
      <c r="D94" s="566"/>
      <c r="E94" s="566"/>
      <c r="F94" s="566"/>
      <c r="G94" s="566"/>
      <c r="H94" s="566"/>
      <c r="I94" s="266">
        <f>6157930282+410473000+1039912000</f>
        <v>7608315282</v>
      </c>
      <c r="J94" s="266">
        <v>3266266700</v>
      </c>
      <c r="K94" s="267"/>
      <c r="L94" s="267"/>
      <c r="M94" s="267"/>
      <c r="N94" s="267"/>
      <c r="O94" s="267"/>
      <c r="P94" s="268"/>
      <c r="Q94" s="269"/>
      <c r="R94" s="269"/>
    </row>
    <row r="95" spans="1:18" s="153" customFormat="1" ht="24.75" customHeight="1">
      <c r="A95" s="32"/>
      <c r="B95" s="566" t="s">
        <v>1595</v>
      </c>
      <c r="C95" s="566"/>
      <c r="D95" s="566"/>
      <c r="E95" s="566"/>
      <c r="F95" s="566"/>
      <c r="G95" s="566"/>
      <c r="H95" s="566"/>
      <c r="I95" s="266">
        <v>500038001</v>
      </c>
      <c r="J95" s="266">
        <v>501485000</v>
      </c>
      <c r="K95" s="267"/>
      <c r="L95" s="267"/>
      <c r="M95" s="267"/>
      <c r="N95" s="267"/>
      <c r="O95" s="267"/>
      <c r="P95" s="268"/>
      <c r="Q95" s="269"/>
      <c r="R95" s="269"/>
    </row>
    <row r="96" spans="1:18" s="153" customFormat="1" ht="24.75" customHeight="1">
      <c r="A96" s="32"/>
      <c r="B96" s="566" t="s">
        <v>1628</v>
      </c>
      <c r="C96" s="566"/>
      <c r="D96" s="566"/>
      <c r="E96" s="566"/>
      <c r="F96" s="566"/>
      <c r="G96" s="566"/>
      <c r="H96" s="566"/>
      <c r="I96" s="525">
        <v>527010000</v>
      </c>
      <c r="J96" s="266">
        <v>93206674</v>
      </c>
      <c r="K96" s="267"/>
      <c r="L96" s="267"/>
      <c r="M96" s="267"/>
      <c r="N96" s="267"/>
      <c r="O96" s="267"/>
      <c r="P96" s="268"/>
      <c r="Q96" s="269"/>
      <c r="R96" s="269"/>
    </row>
    <row r="97" spans="1:18" s="153" customFormat="1" ht="24.75" customHeight="1">
      <c r="A97" s="32"/>
      <c r="B97" s="566" t="s">
        <v>1597</v>
      </c>
      <c r="C97" s="566"/>
      <c r="D97" s="566"/>
      <c r="E97" s="566"/>
      <c r="F97" s="566"/>
      <c r="G97" s="566"/>
      <c r="H97" s="566"/>
      <c r="I97" s="266">
        <v>679140000</v>
      </c>
      <c r="J97" s="266">
        <v>186003272</v>
      </c>
      <c r="K97" s="267"/>
      <c r="L97" s="267"/>
      <c r="M97" s="267"/>
      <c r="N97" s="267"/>
      <c r="O97" s="267"/>
      <c r="P97" s="268"/>
      <c r="Q97" s="269"/>
      <c r="R97" s="269"/>
    </row>
    <row r="98" spans="1:18" s="153" customFormat="1" ht="24.75" customHeight="1">
      <c r="A98" s="32"/>
      <c r="B98" s="566" t="s">
        <v>1424</v>
      </c>
      <c r="C98" s="566"/>
      <c r="D98" s="566"/>
      <c r="E98" s="566"/>
      <c r="F98" s="566"/>
      <c r="G98" s="566"/>
      <c r="H98" s="566"/>
      <c r="I98" s="266">
        <v>157500000</v>
      </c>
      <c r="J98" s="266">
        <v>3694300000</v>
      </c>
      <c r="K98" s="267"/>
      <c r="L98" s="267"/>
      <c r="M98" s="267"/>
      <c r="N98" s="267"/>
      <c r="O98" s="267"/>
      <c r="P98" s="268"/>
      <c r="Q98" s="269"/>
      <c r="R98" s="269"/>
    </row>
    <row r="99" spans="1:18" s="153" customFormat="1" ht="24.75" customHeight="1">
      <c r="A99" s="32"/>
      <c r="B99" s="566" t="s">
        <v>1598</v>
      </c>
      <c r="C99" s="566"/>
      <c r="D99" s="566"/>
      <c r="E99" s="566"/>
      <c r="F99" s="566"/>
      <c r="G99" s="566"/>
      <c r="H99" s="566"/>
      <c r="I99" s="266">
        <v>116380000</v>
      </c>
      <c r="J99" s="266">
        <v>127160000</v>
      </c>
      <c r="K99" s="267"/>
      <c r="L99" s="267"/>
      <c r="M99" s="267"/>
      <c r="N99" s="267"/>
      <c r="O99" s="267"/>
      <c r="P99" s="268"/>
      <c r="Q99" s="269"/>
      <c r="R99" s="269"/>
    </row>
    <row r="100" spans="1:18" s="153" customFormat="1" ht="24.75" customHeight="1">
      <c r="A100" s="32"/>
      <c r="B100" s="566" t="s">
        <v>1274</v>
      </c>
      <c r="C100" s="566"/>
      <c r="D100" s="566"/>
      <c r="E100" s="566"/>
      <c r="F100" s="566"/>
      <c r="G100" s="566"/>
      <c r="H100" s="566"/>
      <c r="I100" s="266">
        <f>BCDKT!F26-SUM(I92:I99)</f>
        <v>2556030783</v>
      </c>
      <c r="J100" s="266">
        <f>BCDKT!H26-SUM(J92:J99)</f>
        <v>1724061347</v>
      </c>
      <c r="K100" s="267"/>
      <c r="L100" s="267"/>
      <c r="M100" s="267"/>
      <c r="N100" s="267"/>
      <c r="O100" s="267"/>
      <c r="P100" s="268"/>
      <c r="Q100" s="269"/>
      <c r="R100" s="269"/>
    </row>
    <row r="101" spans="1:18" s="153" customFormat="1" ht="28.5" customHeight="1">
      <c r="A101" s="32">
        <v>2.2</v>
      </c>
      <c r="B101" s="566" t="s">
        <v>1421</v>
      </c>
      <c r="C101" s="566"/>
      <c r="D101" s="566"/>
      <c r="E101" s="566"/>
      <c r="F101" s="566"/>
      <c r="G101" s="566"/>
      <c r="H101" s="566"/>
      <c r="I101" s="389">
        <f>+BCDKT!F27</f>
        <v>0</v>
      </c>
      <c r="J101" s="389">
        <v>115600000</v>
      </c>
      <c r="K101" s="267"/>
      <c r="L101" s="267"/>
      <c r="M101" s="267"/>
      <c r="N101" s="267"/>
      <c r="O101" s="267"/>
      <c r="P101" s="268"/>
      <c r="Q101" s="269"/>
      <c r="R101" s="269"/>
    </row>
    <row r="102" spans="1:18" s="69" customFormat="1" ht="33.75" customHeight="1">
      <c r="A102" s="239" t="s">
        <v>1425</v>
      </c>
      <c r="B102" s="612" t="s">
        <v>1426</v>
      </c>
      <c r="C102" s="612"/>
      <c r="D102" s="612"/>
      <c r="E102" s="612"/>
      <c r="F102" s="612"/>
      <c r="G102" s="612"/>
      <c r="H102" s="612"/>
      <c r="I102" s="271">
        <f>SUM(I103:I105)</f>
        <v>2445366128</v>
      </c>
      <c r="J102" s="271">
        <f>SUM(J103:J105)</f>
        <v>1425527888</v>
      </c>
      <c r="K102" s="272"/>
      <c r="L102" s="272"/>
      <c r="M102" s="272"/>
      <c r="N102" s="272"/>
      <c r="O102" s="272"/>
      <c r="P102" s="273"/>
      <c r="Q102" s="273"/>
      <c r="R102" s="273"/>
    </row>
    <row r="103" spans="1:18" ht="24.75" customHeight="1">
      <c r="A103" s="274" t="s">
        <v>1427</v>
      </c>
      <c r="B103" s="577" t="s">
        <v>1276</v>
      </c>
      <c r="C103" s="577"/>
      <c r="D103" s="577"/>
      <c r="E103" s="577"/>
      <c r="F103" s="577"/>
      <c r="G103" s="577"/>
      <c r="H103" s="577"/>
      <c r="I103" s="275">
        <v>1180381912</v>
      </c>
      <c r="J103" s="275">
        <v>637595183</v>
      </c>
      <c r="K103" s="246"/>
      <c r="L103" s="246"/>
      <c r="M103" s="246"/>
      <c r="N103" s="246"/>
      <c r="O103" s="246"/>
      <c r="P103" s="248"/>
      <c r="Q103" s="248"/>
      <c r="R103" s="248"/>
    </row>
    <row r="104" spans="1:18" ht="24.75" customHeight="1">
      <c r="A104" s="274" t="s">
        <v>1428</v>
      </c>
      <c r="B104" s="577" t="s">
        <v>1277</v>
      </c>
      <c r="C104" s="577"/>
      <c r="D104" s="577"/>
      <c r="E104" s="577"/>
      <c r="F104" s="577"/>
      <c r="G104" s="577"/>
      <c r="H104" s="577"/>
      <c r="I104" s="275">
        <v>263880000</v>
      </c>
      <c r="J104" s="275">
        <v>123880000</v>
      </c>
      <c r="K104" s="246"/>
      <c r="L104" s="246"/>
      <c r="M104" s="246"/>
      <c r="N104" s="246"/>
      <c r="O104" s="246"/>
      <c r="P104" s="248"/>
      <c r="Q104" s="248"/>
      <c r="R104" s="248"/>
    </row>
    <row r="105" spans="1:18" ht="24.75" customHeight="1">
      <c r="A105" s="274" t="s">
        <v>1429</v>
      </c>
      <c r="B105" s="577" t="s">
        <v>1419</v>
      </c>
      <c r="C105" s="577"/>
      <c r="D105" s="577"/>
      <c r="E105" s="577"/>
      <c r="F105" s="577"/>
      <c r="G105" s="577"/>
      <c r="H105" s="577"/>
      <c r="I105" s="275">
        <v>1001104216</v>
      </c>
      <c r="J105" s="275">
        <v>664052705</v>
      </c>
      <c r="K105" s="246"/>
      <c r="L105" s="246"/>
      <c r="M105" s="246"/>
      <c r="N105" s="246"/>
      <c r="O105" s="246"/>
      <c r="P105" s="248"/>
      <c r="Q105" s="248"/>
      <c r="R105" s="248"/>
    </row>
    <row r="106" spans="1:18" s="69" customFormat="1" ht="30" customHeight="1">
      <c r="A106" s="302" t="s">
        <v>1244</v>
      </c>
      <c r="B106" s="609" t="s">
        <v>1439</v>
      </c>
      <c r="C106" s="609"/>
      <c r="D106" s="609"/>
      <c r="E106" s="609"/>
      <c r="F106" s="609"/>
      <c r="G106" s="609"/>
      <c r="H106" s="609"/>
      <c r="I106" s="405">
        <f>SUM(I107)</f>
        <v>267710000</v>
      </c>
      <c r="J106" s="405">
        <f>SUM(J107)</f>
        <v>267710000</v>
      </c>
      <c r="K106" s="9"/>
      <c r="L106" s="9"/>
      <c r="M106" s="9"/>
      <c r="N106" s="9"/>
      <c r="O106" s="9"/>
      <c r="P106" s="337"/>
      <c r="Q106" s="337"/>
      <c r="R106" s="337"/>
    </row>
    <row r="107" spans="1:18" ht="24.75" customHeight="1">
      <c r="A107" s="274"/>
      <c r="B107" s="576" t="s">
        <v>1440</v>
      </c>
      <c r="C107" s="577"/>
      <c r="D107" s="577"/>
      <c r="E107" s="577"/>
      <c r="F107" s="577"/>
      <c r="G107" s="577"/>
      <c r="H107" s="577"/>
      <c r="I107" s="275">
        <v>267710000</v>
      </c>
      <c r="J107" s="246">
        <v>267710000</v>
      </c>
      <c r="K107" s="246"/>
      <c r="L107" s="246"/>
      <c r="M107" s="246"/>
      <c r="N107" s="246"/>
      <c r="O107" s="246"/>
      <c r="P107" s="248"/>
      <c r="Q107" s="248"/>
      <c r="R107" s="248"/>
    </row>
    <row r="108" spans="1:18" ht="33.75" customHeight="1">
      <c r="A108" s="239" t="s">
        <v>1451</v>
      </c>
      <c r="B108" s="570" t="s">
        <v>570</v>
      </c>
      <c r="C108" s="570"/>
      <c r="D108" s="570"/>
      <c r="E108" s="570"/>
      <c r="F108" s="570"/>
      <c r="G108" s="570"/>
      <c r="H108" s="276"/>
      <c r="I108" s="277">
        <f>SUM(I109:I110)</f>
        <v>359734724</v>
      </c>
      <c r="J108" s="272">
        <f>SUM(J109:J110)</f>
        <v>405973635</v>
      </c>
      <c r="K108" s="241"/>
      <c r="L108" s="241"/>
      <c r="M108" s="241"/>
      <c r="N108" s="241"/>
      <c r="O108" s="241"/>
      <c r="P108" s="243"/>
      <c r="Q108" s="243"/>
      <c r="R108" s="243"/>
    </row>
    <row r="109" spans="1:20" ht="24.75" customHeight="1">
      <c r="A109" s="274" t="s">
        <v>1451</v>
      </c>
      <c r="B109" s="569" t="s">
        <v>571</v>
      </c>
      <c r="C109" s="569"/>
      <c r="D109" s="569"/>
      <c r="E109" s="569"/>
      <c r="F109" s="569"/>
      <c r="G109" s="569"/>
      <c r="H109" s="270"/>
      <c r="I109" s="245">
        <v>124971848</v>
      </c>
      <c r="J109" s="245">
        <v>0</v>
      </c>
      <c r="K109" s="246"/>
      <c r="L109" s="246"/>
      <c r="M109" s="246"/>
      <c r="N109" s="246"/>
      <c r="O109" s="246"/>
      <c r="P109" s="248"/>
      <c r="Q109" s="248"/>
      <c r="R109" s="248"/>
      <c r="T109" s="142"/>
    </row>
    <row r="110" spans="1:20" s="142" customFormat="1" ht="24.75" customHeight="1">
      <c r="A110" s="274" t="s">
        <v>1452</v>
      </c>
      <c r="B110" s="569" t="s">
        <v>1095</v>
      </c>
      <c r="C110" s="569"/>
      <c r="D110" s="569"/>
      <c r="E110" s="569"/>
      <c r="F110" s="569"/>
      <c r="G110" s="569"/>
      <c r="H110" s="270"/>
      <c r="I110" s="245">
        <v>234762876</v>
      </c>
      <c r="J110" s="245">
        <v>405973635</v>
      </c>
      <c r="K110" s="246"/>
      <c r="L110" s="246"/>
      <c r="M110" s="246"/>
      <c r="N110" s="246"/>
      <c r="O110" s="246"/>
      <c r="P110" s="248"/>
      <c r="Q110" s="248"/>
      <c r="R110" s="248"/>
      <c r="T110" s="278"/>
    </row>
    <row r="111" spans="1:20" ht="24.75" customHeight="1">
      <c r="A111" s="274" t="s">
        <v>1453</v>
      </c>
      <c r="B111" s="569" t="s">
        <v>572</v>
      </c>
      <c r="C111" s="569"/>
      <c r="D111" s="569"/>
      <c r="E111" s="569"/>
      <c r="F111" s="569"/>
      <c r="G111" s="569"/>
      <c r="H111" s="279"/>
      <c r="I111" s="245"/>
      <c r="J111" s="246"/>
      <c r="K111" s="246"/>
      <c r="L111" s="246"/>
      <c r="M111" s="246"/>
      <c r="N111" s="246"/>
      <c r="O111" s="246"/>
      <c r="P111" s="248"/>
      <c r="Q111" s="248"/>
      <c r="R111" s="248"/>
      <c r="T111" s="280"/>
    </row>
    <row r="112" spans="1:20" ht="24.75" customHeight="1">
      <c r="A112" s="244"/>
      <c r="B112" s="391"/>
      <c r="C112" s="391"/>
      <c r="D112" s="391"/>
      <c r="E112" s="391"/>
      <c r="F112" s="391"/>
      <c r="G112" s="391"/>
      <c r="H112" s="279"/>
      <c r="I112" s="237" t="s">
        <v>1626</v>
      </c>
      <c r="J112" s="237" t="s">
        <v>1601</v>
      </c>
      <c r="K112" s="246"/>
      <c r="L112" s="246"/>
      <c r="M112" s="246"/>
      <c r="N112" s="246"/>
      <c r="O112" s="246"/>
      <c r="P112" s="248"/>
      <c r="Q112" s="248"/>
      <c r="R112" s="248"/>
      <c r="T112" s="280"/>
    </row>
    <row r="113" spans="1:18" s="142" customFormat="1" ht="27.75" customHeight="1">
      <c r="A113" s="239" t="s">
        <v>1248</v>
      </c>
      <c r="B113" s="570" t="s">
        <v>1430</v>
      </c>
      <c r="C113" s="570"/>
      <c r="D113" s="570"/>
      <c r="E113" s="570"/>
      <c r="F113" s="570"/>
      <c r="G113" s="570"/>
      <c r="H113" s="276"/>
      <c r="I113" s="395">
        <f>SUM(I114:I116)</f>
        <v>843856451</v>
      </c>
      <c r="J113" s="395">
        <f>SUM(J114:J116)</f>
        <v>806419997</v>
      </c>
      <c r="K113" s="241"/>
      <c r="L113" s="241"/>
      <c r="M113" s="241"/>
      <c r="N113" s="241"/>
      <c r="O113" s="241"/>
      <c r="P113" s="243"/>
      <c r="Q113" s="243"/>
      <c r="R113" s="243"/>
    </row>
    <row r="114" spans="1:18" s="142" customFormat="1" ht="27.75" customHeight="1">
      <c r="A114" s="274" t="s">
        <v>1454</v>
      </c>
      <c r="B114" s="665" t="s">
        <v>1160</v>
      </c>
      <c r="C114" s="665"/>
      <c r="D114" s="665"/>
      <c r="E114" s="665"/>
      <c r="F114" s="665"/>
      <c r="G114" s="665"/>
      <c r="H114" s="665"/>
      <c r="I114" s="246">
        <f>+BCDKT!F40</f>
        <v>794726937</v>
      </c>
      <c r="J114" s="246">
        <v>757290483</v>
      </c>
      <c r="K114" s="246"/>
      <c r="L114" s="246"/>
      <c r="M114" s="246"/>
      <c r="N114" s="246"/>
      <c r="O114" s="246"/>
      <c r="P114" s="248"/>
      <c r="Q114" s="247"/>
      <c r="R114" s="248"/>
    </row>
    <row r="115" spans="1:18" s="142" customFormat="1" ht="27.75" customHeight="1">
      <c r="A115" s="274" t="s">
        <v>1455</v>
      </c>
      <c r="B115" s="665" t="s">
        <v>1161</v>
      </c>
      <c r="C115" s="665"/>
      <c r="D115" s="665"/>
      <c r="E115" s="665"/>
      <c r="F115" s="665"/>
      <c r="G115" s="665"/>
      <c r="H115" s="665"/>
      <c r="I115" s="246">
        <f>+BCDKT!F41</f>
        <v>0</v>
      </c>
      <c r="J115" s="246">
        <v>0</v>
      </c>
      <c r="K115" s="246"/>
      <c r="L115" s="246"/>
      <c r="M115" s="246"/>
      <c r="N115" s="246"/>
      <c r="O115" s="246"/>
      <c r="P115" s="248"/>
      <c r="Q115" s="247"/>
      <c r="R115" s="248"/>
    </row>
    <row r="116" spans="1:18" s="142" customFormat="1" ht="27.75" customHeight="1">
      <c r="A116" s="274" t="s">
        <v>1456</v>
      </c>
      <c r="B116" s="665" t="s">
        <v>819</v>
      </c>
      <c r="C116" s="665"/>
      <c r="D116" s="665"/>
      <c r="E116" s="665"/>
      <c r="F116" s="665"/>
      <c r="G116" s="665"/>
      <c r="H116" s="665"/>
      <c r="I116" s="246">
        <f>+BCDKT!F42</f>
        <v>49129514</v>
      </c>
      <c r="J116" s="246">
        <v>49129514</v>
      </c>
      <c r="K116" s="246"/>
      <c r="L116" s="246"/>
      <c r="M116" s="246"/>
      <c r="N116" s="246"/>
      <c r="O116" s="246"/>
      <c r="P116" s="248"/>
      <c r="Q116" s="247"/>
      <c r="R116" s="248"/>
    </row>
    <row r="117" spans="1:18" s="142" customFormat="1" ht="27.75" customHeight="1">
      <c r="A117" s="244"/>
      <c r="B117" s="391"/>
      <c r="C117" s="391"/>
      <c r="D117" s="391"/>
      <c r="E117" s="391"/>
      <c r="F117" s="391"/>
      <c r="G117" s="391"/>
      <c r="H117" s="260"/>
      <c r="I117" s="9"/>
      <c r="J117" s="9"/>
      <c r="K117" s="246"/>
      <c r="L117" s="246"/>
      <c r="M117" s="246"/>
      <c r="N117" s="246"/>
      <c r="O117" s="246"/>
      <c r="P117" s="248"/>
      <c r="Q117" s="247"/>
      <c r="R117" s="248"/>
    </row>
    <row r="118" spans="1:17" s="286" customFormat="1" ht="33.75" customHeight="1">
      <c r="A118" s="447" t="s">
        <v>693</v>
      </c>
      <c r="B118" s="602" t="s">
        <v>573</v>
      </c>
      <c r="C118" s="602"/>
      <c r="D118" s="602"/>
      <c r="E118" s="602"/>
      <c r="F118" s="602"/>
      <c r="G118" s="602"/>
      <c r="H118" s="283"/>
      <c r="I118" s="284"/>
      <c r="J118" s="284"/>
      <c r="K118" s="285"/>
      <c r="L118" s="285"/>
      <c r="M118" s="285"/>
      <c r="N118" s="285"/>
      <c r="O118" s="285"/>
      <c r="P118" s="285"/>
      <c r="Q118" s="285"/>
    </row>
    <row r="119" spans="1:17" s="192" customFormat="1" ht="72" customHeight="1">
      <c r="A119" s="287"/>
      <c r="B119" s="564" t="s">
        <v>170</v>
      </c>
      <c r="C119" s="564"/>
      <c r="D119" s="564"/>
      <c r="E119" s="564"/>
      <c r="F119" s="565"/>
      <c r="G119" s="288" t="s">
        <v>278</v>
      </c>
      <c r="H119" s="288" t="s">
        <v>171</v>
      </c>
      <c r="I119" s="288" t="s">
        <v>172</v>
      </c>
      <c r="J119" s="288" t="s">
        <v>360</v>
      </c>
      <c r="K119" s="289"/>
      <c r="L119" s="289"/>
      <c r="M119" s="289"/>
      <c r="N119" s="289"/>
      <c r="O119" s="289"/>
      <c r="P119" s="290"/>
      <c r="Q119" s="291" t="s">
        <v>173</v>
      </c>
    </row>
    <row r="120" spans="1:18" s="142" customFormat="1" ht="26.25" customHeight="1">
      <c r="A120" s="414"/>
      <c r="B120" s="666" t="s">
        <v>359</v>
      </c>
      <c r="C120" s="666"/>
      <c r="D120" s="666"/>
      <c r="E120" s="666"/>
      <c r="F120" s="667"/>
      <c r="G120" s="415"/>
      <c r="H120" s="415"/>
      <c r="I120" s="415"/>
      <c r="J120" s="416"/>
      <c r="K120" s="417"/>
      <c r="L120" s="417"/>
      <c r="M120" s="417"/>
      <c r="N120" s="417"/>
      <c r="O120" s="417"/>
      <c r="P120" s="418"/>
      <c r="Q120" s="419"/>
      <c r="R120" s="187"/>
    </row>
    <row r="121" spans="1:18" s="192" customFormat="1" ht="30" customHeight="1">
      <c r="A121" s="420"/>
      <c r="B121" s="562" t="s">
        <v>1613</v>
      </c>
      <c r="C121" s="563"/>
      <c r="D121" s="563"/>
      <c r="E121" s="563"/>
      <c r="F121" s="563"/>
      <c r="G121" s="421"/>
      <c r="H121" s="422">
        <v>67034094111</v>
      </c>
      <c r="I121" s="422">
        <v>605494921</v>
      </c>
      <c r="J121" s="421">
        <v>0</v>
      </c>
      <c r="K121" s="423">
        <v>0</v>
      </c>
      <c r="L121" s="423">
        <v>0</v>
      </c>
      <c r="M121" s="423">
        <v>0</v>
      </c>
      <c r="N121" s="423">
        <v>0</v>
      </c>
      <c r="O121" s="423">
        <v>0</v>
      </c>
      <c r="P121" s="424">
        <v>0</v>
      </c>
      <c r="Q121" s="425">
        <f>+G121+H121+I121+J121</f>
        <v>67639589032</v>
      </c>
      <c r="R121" s="293"/>
    </row>
    <row r="122" spans="1:18" s="192" customFormat="1" ht="30" customHeight="1">
      <c r="A122" s="407"/>
      <c r="B122" s="669" t="s">
        <v>1441</v>
      </c>
      <c r="C122" s="669"/>
      <c r="D122" s="669"/>
      <c r="E122" s="669"/>
      <c r="F122" s="670"/>
      <c r="G122" s="426">
        <v>0</v>
      </c>
      <c r="H122" s="426">
        <f>2399452702+75806080</f>
        <v>2475258782</v>
      </c>
      <c r="I122" s="426">
        <v>266000000</v>
      </c>
      <c r="J122" s="426">
        <v>0</v>
      </c>
      <c r="K122" s="427"/>
      <c r="L122" s="427"/>
      <c r="M122" s="427"/>
      <c r="N122" s="427"/>
      <c r="O122" s="427"/>
      <c r="P122" s="428"/>
      <c r="Q122" s="429">
        <f aca="true" t="shared" si="0" ref="Q122:Q134">+G122+H122+I122+J122</f>
        <v>2741258782</v>
      </c>
      <c r="R122" s="293"/>
    </row>
    <row r="123" spans="1:18" s="192" customFormat="1" ht="30" customHeight="1">
      <c r="A123" s="292"/>
      <c r="B123" s="598" t="s">
        <v>1442</v>
      </c>
      <c r="C123" s="598"/>
      <c r="D123" s="598"/>
      <c r="E123" s="598"/>
      <c r="F123" s="599"/>
      <c r="G123" s="294">
        <v>0</v>
      </c>
      <c r="H123" s="294">
        <v>0</v>
      </c>
      <c r="I123" s="294">
        <v>0</v>
      </c>
      <c r="J123" s="294">
        <v>0</v>
      </c>
      <c r="K123" s="430"/>
      <c r="L123" s="430"/>
      <c r="M123" s="430"/>
      <c r="N123" s="430"/>
      <c r="O123" s="430"/>
      <c r="P123" s="431"/>
      <c r="Q123" s="432">
        <f t="shared" si="0"/>
        <v>0</v>
      </c>
      <c r="R123" s="187"/>
    </row>
    <row r="124" spans="1:18" s="192" customFormat="1" ht="30" customHeight="1">
      <c r="A124" s="292"/>
      <c r="B124" s="598" t="s">
        <v>1443</v>
      </c>
      <c r="C124" s="598"/>
      <c r="D124" s="598"/>
      <c r="E124" s="598"/>
      <c r="F124" s="599"/>
      <c r="G124" s="294">
        <v>0</v>
      </c>
      <c r="H124" s="294">
        <v>0</v>
      </c>
      <c r="I124" s="294">
        <v>0</v>
      </c>
      <c r="J124" s="294">
        <v>0</v>
      </c>
      <c r="K124" s="430"/>
      <c r="L124" s="430"/>
      <c r="M124" s="430"/>
      <c r="N124" s="430"/>
      <c r="O124" s="430"/>
      <c r="P124" s="431"/>
      <c r="Q124" s="432">
        <f t="shared" si="0"/>
        <v>0</v>
      </c>
      <c r="R124" s="187"/>
    </row>
    <row r="125" spans="1:18" s="192" customFormat="1" ht="33" customHeight="1">
      <c r="A125" s="292"/>
      <c r="B125" s="598" t="s">
        <v>1444</v>
      </c>
      <c r="C125" s="598"/>
      <c r="D125" s="598"/>
      <c r="E125" s="598"/>
      <c r="F125" s="599"/>
      <c r="G125" s="294">
        <v>0</v>
      </c>
      <c r="H125" s="294">
        <v>0</v>
      </c>
      <c r="I125" s="294">
        <v>0</v>
      </c>
      <c r="J125" s="294">
        <v>0</v>
      </c>
      <c r="K125" s="430"/>
      <c r="L125" s="430"/>
      <c r="M125" s="430"/>
      <c r="N125" s="430"/>
      <c r="O125" s="430"/>
      <c r="P125" s="431"/>
      <c r="Q125" s="432">
        <f t="shared" si="0"/>
        <v>0</v>
      </c>
      <c r="R125" s="187"/>
    </row>
    <row r="126" spans="1:18" s="192" customFormat="1" ht="30" customHeight="1">
      <c r="A126" s="292"/>
      <c r="B126" s="598" t="s">
        <v>1445</v>
      </c>
      <c r="C126" s="598"/>
      <c r="D126" s="598"/>
      <c r="E126" s="598"/>
      <c r="F126" s="599"/>
      <c r="G126" s="294">
        <v>0</v>
      </c>
      <c r="H126" s="294">
        <v>139218658</v>
      </c>
      <c r="I126" s="294">
        <f>300000000+151000000</f>
        <v>451000000</v>
      </c>
      <c r="J126" s="294">
        <v>0</v>
      </c>
      <c r="K126" s="430"/>
      <c r="L126" s="430"/>
      <c r="M126" s="430"/>
      <c r="N126" s="430"/>
      <c r="O126" s="430"/>
      <c r="P126" s="431"/>
      <c r="Q126" s="432">
        <f t="shared" si="0"/>
        <v>590218658</v>
      </c>
      <c r="R126" s="187"/>
    </row>
    <row r="127" spans="1:18" s="192" customFormat="1" ht="31.5" customHeight="1">
      <c r="A127" s="406"/>
      <c r="B127" s="600" t="s">
        <v>1446</v>
      </c>
      <c r="C127" s="600"/>
      <c r="D127" s="600"/>
      <c r="E127" s="600"/>
      <c r="F127" s="601"/>
      <c r="G127" s="433">
        <v>0</v>
      </c>
      <c r="H127" s="433">
        <v>0</v>
      </c>
      <c r="I127" s="433">
        <v>0</v>
      </c>
      <c r="J127" s="433">
        <v>0</v>
      </c>
      <c r="K127" s="434"/>
      <c r="L127" s="434"/>
      <c r="M127" s="434"/>
      <c r="N127" s="434"/>
      <c r="O127" s="434"/>
      <c r="P127" s="435"/>
      <c r="Q127" s="436">
        <f t="shared" si="0"/>
        <v>0</v>
      </c>
      <c r="R127" s="187"/>
    </row>
    <row r="128" spans="1:18" s="192" customFormat="1" ht="30" customHeight="1">
      <c r="A128" s="287"/>
      <c r="B128" s="562" t="s">
        <v>1616</v>
      </c>
      <c r="C128" s="563"/>
      <c r="D128" s="563"/>
      <c r="E128" s="563"/>
      <c r="F128" s="563"/>
      <c r="G128" s="421">
        <v>0</v>
      </c>
      <c r="H128" s="421">
        <f>+H121+H122+H123+H124-H125-H126-H127</f>
        <v>69370134235</v>
      </c>
      <c r="I128" s="421">
        <f aca="true" t="shared" si="1" ref="I128:P128">+I121+I122+I123+I124-I125-I126-I127</f>
        <v>420494921</v>
      </c>
      <c r="J128" s="421">
        <f t="shared" si="1"/>
        <v>0</v>
      </c>
      <c r="K128" s="421">
        <f t="shared" si="1"/>
        <v>0</v>
      </c>
      <c r="L128" s="421">
        <f t="shared" si="1"/>
        <v>0</v>
      </c>
      <c r="M128" s="421">
        <f t="shared" si="1"/>
        <v>0</v>
      </c>
      <c r="N128" s="421">
        <f t="shared" si="1"/>
        <v>0</v>
      </c>
      <c r="O128" s="421">
        <f t="shared" si="1"/>
        <v>0</v>
      </c>
      <c r="P128" s="421">
        <f t="shared" si="1"/>
        <v>0</v>
      </c>
      <c r="Q128" s="425">
        <f t="shared" si="0"/>
        <v>69790629156</v>
      </c>
      <c r="R128" s="187"/>
    </row>
    <row r="129" spans="1:18" s="142" customFormat="1" ht="33.75" customHeight="1">
      <c r="A129" s="408"/>
      <c r="B129" s="588" t="s">
        <v>712</v>
      </c>
      <c r="C129" s="588"/>
      <c r="D129" s="588"/>
      <c r="E129" s="588"/>
      <c r="F129" s="589"/>
      <c r="G129" s="409"/>
      <c r="H129" s="409"/>
      <c r="I129" s="409"/>
      <c r="J129" s="410"/>
      <c r="K129" s="411"/>
      <c r="L129" s="411"/>
      <c r="M129" s="411"/>
      <c r="N129" s="411"/>
      <c r="O129" s="411"/>
      <c r="P129" s="412"/>
      <c r="Q129" s="413">
        <f t="shared" si="0"/>
        <v>0</v>
      </c>
      <c r="R129" s="293"/>
    </row>
    <row r="130" spans="1:20" s="192" customFormat="1" ht="39.75" customHeight="1">
      <c r="A130" s="437"/>
      <c r="B130" s="604" t="s">
        <v>1613</v>
      </c>
      <c r="C130" s="604"/>
      <c r="D130" s="604"/>
      <c r="E130" s="604"/>
      <c r="F130" s="605"/>
      <c r="G130" s="438"/>
      <c r="H130" s="438">
        <v>30472825008</v>
      </c>
      <c r="I130" s="438">
        <v>401714409</v>
      </c>
      <c r="J130" s="438">
        <v>0</v>
      </c>
      <c r="K130" s="439">
        <v>0</v>
      </c>
      <c r="L130" s="439">
        <v>0</v>
      </c>
      <c r="M130" s="439">
        <v>0</v>
      </c>
      <c r="N130" s="439">
        <v>0</v>
      </c>
      <c r="O130" s="439">
        <v>0</v>
      </c>
      <c r="P130" s="440">
        <v>0</v>
      </c>
      <c r="Q130" s="432">
        <f t="shared" si="0"/>
        <v>30874539417</v>
      </c>
      <c r="R130" s="187"/>
      <c r="T130" s="295"/>
    </row>
    <row r="131" spans="1:18" s="192" customFormat="1" ht="30" customHeight="1">
      <c r="A131" s="292"/>
      <c r="B131" s="598" t="s">
        <v>1447</v>
      </c>
      <c r="C131" s="598"/>
      <c r="D131" s="598"/>
      <c r="E131" s="598"/>
      <c r="F131" s="599"/>
      <c r="G131" s="294"/>
      <c r="H131" s="294">
        <f>+-BCDKT!F66+BCDKT!H66-I131+193750000</f>
        <v>4158487521</v>
      </c>
      <c r="I131" s="294">
        <v>12249996</v>
      </c>
      <c r="J131" s="294">
        <v>0</v>
      </c>
      <c r="K131" s="430"/>
      <c r="L131" s="430"/>
      <c r="M131" s="430"/>
      <c r="N131" s="430"/>
      <c r="O131" s="430"/>
      <c r="P131" s="431"/>
      <c r="Q131" s="432">
        <f t="shared" si="0"/>
        <v>4170737517</v>
      </c>
      <c r="R131" s="187"/>
    </row>
    <row r="132" spans="1:18" s="192" customFormat="1" ht="30" customHeight="1">
      <c r="A132" s="292"/>
      <c r="B132" s="598" t="s">
        <v>1444</v>
      </c>
      <c r="C132" s="598"/>
      <c r="D132" s="598"/>
      <c r="E132" s="598"/>
      <c r="F132" s="599"/>
      <c r="G132" s="294">
        <v>0</v>
      </c>
      <c r="H132" s="294">
        <v>0</v>
      </c>
      <c r="I132" s="294">
        <v>0</v>
      </c>
      <c r="J132" s="294">
        <v>0</v>
      </c>
      <c r="K132" s="430"/>
      <c r="L132" s="430"/>
      <c r="M132" s="430"/>
      <c r="N132" s="430"/>
      <c r="O132" s="430"/>
      <c r="P132" s="431"/>
      <c r="Q132" s="432">
        <f t="shared" si="0"/>
        <v>0</v>
      </c>
      <c r="R132" s="187"/>
    </row>
    <row r="133" spans="1:18" s="192" customFormat="1" ht="30" customHeight="1">
      <c r="A133" s="292"/>
      <c r="B133" s="598" t="s">
        <v>1445</v>
      </c>
      <c r="C133" s="598"/>
      <c r="D133" s="598"/>
      <c r="E133" s="598"/>
      <c r="F133" s="599"/>
      <c r="G133" s="294">
        <v>0</v>
      </c>
      <c r="H133" s="294"/>
      <c r="I133" s="294">
        <v>193750000</v>
      </c>
      <c r="J133" s="294">
        <v>0</v>
      </c>
      <c r="K133" s="430"/>
      <c r="L133" s="430"/>
      <c r="M133" s="430"/>
      <c r="N133" s="430"/>
      <c r="O133" s="430"/>
      <c r="P133" s="431"/>
      <c r="Q133" s="432">
        <f t="shared" si="0"/>
        <v>193750000</v>
      </c>
      <c r="R133" s="187"/>
    </row>
    <row r="134" spans="1:18" s="192" customFormat="1" ht="30" customHeight="1">
      <c r="A134" s="292"/>
      <c r="B134" s="598" t="s">
        <v>1448</v>
      </c>
      <c r="C134" s="598"/>
      <c r="D134" s="598"/>
      <c r="E134" s="598"/>
      <c r="F134" s="599"/>
      <c r="G134" s="294">
        <v>0</v>
      </c>
      <c r="H134" s="294">
        <v>0</v>
      </c>
      <c r="I134" s="294">
        <v>0</v>
      </c>
      <c r="J134" s="294">
        <v>0</v>
      </c>
      <c r="K134" s="430"/>
      <c r="L134" s="430"/>
      <c r="M134" s="430"/>
      <c r="N134" s="430"/>
      <c r="O134" s="430"/>
      <c r="P134" s="431"/>
      <c r="Q134" s="432">
        <f t="shared" si="0"/>
        <v>0</v>
      </c>
      <c r="R134" s="293"/>
    </row>
    <row r="135" spans="1:20" s="192" customFormat="1" ht="35.25" customHeight="1">
      <c r="A135" s="437"/>
      <c r="B135" s="604" t="s">
        <v>1616</v>
      </c>
      <c r="C135" s="604"/>
      <c r="D135" s="604"/>
      <c r="E135" s="604"/>
      <c r="F135" s="605"/>
      <c r="G135" s="438">
        <v>0</v>
      </c>
      <c r="H135" s="438">
        <f>+H130+H131-H132-H133-H134</f>
        <v>34631312529</v>
      </c>
      <c r="I135" s="438">
        <f aca="true" t="shared" si="2" ref="I135:P135">+I130+I131-I132-I133-I134</f>
        <v>220214405</v>
      </c>
      <c r="J135" s="438">
        <f t="shared" si="2"/>
        <v>0</v>
      </c>
      <c r="K135" s="438">
        <f t="shared" si="2"/>
        <v>0</v>
      </c>
      <c r="L135" s="438">
        <f t="shared" si="2"/>
        <v>0</v>
      </c>
      <c r="M135" s="438">
        <f t="shared" si="2"/>
        <v>0</v>
      </c>
      <c r="N135" s="438">
        <f t="shared" si="2"/>
        <v>0</v>
      </c>
      <c r="O135" s="438">
        <f t="shared" si="2"/>
        <v>0</v>
      </c>
      <c r="P135" s="438">
        <f t="shared" si="2"/>
        <v>0</v>
      </c>
      <c r="Q135" s="432">
        <f>+G135+H135+I135+J135</f>
        <v>34851526934</v>
      </c>
      <c r="R135" s="278"/>
      <c r="T135" s="295"/>
    </row>
    <row r="136" spans="1:18" s="142" customFormat="1" ht="33.75" customHeight="1">
      <c r="A136" s="292"/>
      <c r="B136" s="604" t="s">
        <v>1449</v>
      </c>
      <c r="C136" s="604"/>
      <c r="D136" s="604"/>
      <c r="E136" s="604"/>
      <c r="F136" s="605"/>
      <c r="G136" s="294"/>
      <c r="H136" s="294"/>
      <c r="I136" s="294"/>
      <c r="J136" s="438"/>
      <c r="K136" s="430"/>
      <c r="L136" s="430"/>
      <c r="M136" s="430"/>
      <c r="N136" s="430"/>
      <c r="O136" s="430"/>
      <c r="P136" s="431"/>
      <c r="Q136" s="432">
        <v>0</v>
      </c>
      <c r="R136" s="187"/>
    </row>
    <row r="137" spans="1:18" s="192" customFormat="1" ht="34.5" customHeight="1">
      <c r="A137" s="441"/>
      <c r="B137" s="593" t="s">
        <v>1614</v>
      </c>
      <c r="C137" s="593"/>
      <c r="D137" s="593"/>
      <c r="E137" s="593"/>
      <c r="F137" s="594"/>
      <c r="G137" s="442">
        <v>0</v>
      </c>
      <c r="H137" s="442">
        <f>+H121-H130</f>
        <v>36561269103</v>
      </c>
      <c r="I137" s="442">
        <f>+I121-I130</f>
        <v>203780512</v>
      </c>
      <c r="J137" s="442">
        <f aca="true" t="shared" si="3" ref="J137:P137">+J121-J130</f>
        <v>0</v>
      </c>
      <c r="K137" s="442">
        <f t="shared" si="3"/>
        <v>0</v>
      </c>
      <c r="L137" s="442">
        <f t="shared" si="3"/>
        <v>0</v>
      </c>
      <c r="M137" s="442">
        <f t="shared" si="3"/>
        <v>0</v>
      </c>
      <c r="N137" s="442">
        <f t="shared" si="3"/>
        <v>0</v>
      </c>
      <c r="O137" s="442">
        <f t="shared" si="3"/>
        <v>0</v>
      </c>
      <c r="P137" s="442">
        <f t="shared" si="3"/>
        <v>0</v>
      </c>
      <c r="Q137" s="443">
        <f>+Q121-Q130</f>
        <v>36765049615</v>
      </c>
      <c r="R137" s="293"/>
    </row>
    <row r="138" spans="1:18" s="192" customFormat="1" ht="30" customHeight="1">
      <c r="A138" s="444"/>
      <c r="B138" s="595" t="s">
        <v>1615</v>
      </c>
      <c r="C138" s="595"/>
      <c r="D138" s="595"/>
      <c r="E138" s="595"/>
      <c r="F138" s="596"/>
      <c r="G138" s="445">
        <v>0</v>
      </c>
      <c r="H138" s="445">
        <f>+H128-H135</f>
        <v>34738821706</v>
      </c>
      <c r="I138" s="445">
        <f>+I128-I135</f>
        <v>200280516</v>
      </c>
      <c r="J138" s="445">
        <f aca="true" t="shared" si="4" ref="J138:P138">+J128-J135</f>
        <v>0</v>
      </c>
      <c r="K138" s="445">
        <f t="shared" si="4"/>
        <v>0</v>
      </c>
      <c r="L138" s="445">
        <f t="shared" si="4"/>
        <v>0</v>
      </c>
      <c r="M138" s="445">
        <f t="shared" si="4"/>
        <v>0</v>
      </c>
      <c r="N138" s="445">
        <f t="shared" si="4"/>
        <v>0</v>
      </c>
      <c r="O138" s="445">
        <f t="shared" si="4"/>
        <v>0</v>
      </c>
      <c r="P138" s="445">
        <f t="shared" si="4"/>
        <v>0</v>
      </c>
      <c r="Q138" s="446">
        <f>+Q128-Q135</f>
        <v>34939102222</v>
      </c>
      <c r="R138" s="187"/>
    </row>
    <row r="139" spans="1:18" ht="34.5" customHeight="1">
      <c r="A139" s="296"/>
      <c r="B139" s="606"/>
      <c r="C139" s="606"/>
      <c r="D139" s="606"/>
      <c r="E139" s="606"/>
      <c r="F139" s="606"/>
      <c r="G139" s="606"/>
      <c r="H139" s="606"/>
      <c r="I139" s="298"/>
      <c r="J139" s="298"/>
      <c r="K139" s="297"/>
      <c r="L139" s="297"/>
      <c r="M139" s="297"/>
      <c r="N139" s="297"/>
      <c r="O139" s="297"/>
      <c r="P139" s="297"/>
      <c r="Q139" s="299"/>
      <c r="R139" s="299"/>
    </row>
    <row r="140" spans="1:18" ht="34.5" customHeight="1">
      <c r="A140" s="328"/>
      <c r="B140" s="571" t="s">
        <v>320</v>
      </c>
      <c r="C140" s="571"/>
      <c r="D140" s="571"/>
      <c r="E140" s="571"/>
      <c r="F140" s="571"/>
      <c r="G140" s="571"/>
      <c r="H140" s="571"/>
      <c r="I140" s="237" t="s">
        <v>1626</v>
      </c>
      <c r="J140" s="237" t="s">
        <v>1601</v>
      </c>
      <c r="K140" s="393"/>
      <c r="L140" s="393"/>
      <c r="M140" s="393"/>
      <c r="N140" s="393"/>
      <c r="O140" s="393"/>
      <c r="P140" s="393"/>
      <c r="Q140" s="253"/>
      <c r="R140" s="253"/>
    </row>
    <row r="141" spans="1:18" ht="32.25" customHeight="1">
      <c r="A141" s="239" t="s">
        <v>694</v>
      </c>
      <c r="B141" s="570" t="s">
        <v>1279</v>
      </c>
      <c r="C141" s="570"/>
      <c r="D141" s="570"/>
      <c r="E141" s="570"/>
      <c r="F141" s="570"/>
      <c r="G141" s="570"/>
      <c r="H141" s="570"/>
      <c r="I141" s="272">
        <f>+I142+I143</f>
        <v>3507110418</v>
      </c>
      <c r="J141" s="272">
        <f>+J142+J143</f>
        <v>2708672379</v>
      </c>
      <c r="K141" s="241"/>
      <c r="L141" s="241"/>
      <c r="M141" s="241"/>
      <c r="N141" s="241"/>
      <c r="O141" s="241"/>
      <c r="P141" s="243"/>
      <c r="Q141" s="243"/>
      <c r="R141" s="243"/>
    </row>
    <row r="142" spans="1:18" s="68" customFormat="1" ht="32.25" customHeight="1">
      <c r="A142" s="274" t="s">
        <v>1457</v>
      </c>
      <c r="B142" s="568" t="s">
        <v>1450</v>
      </c>
      <c r="C142" s="568"/>
      <c r="D142" s="568"/>
      <c r="E142" s="568"/>
      <c r="F142" s="568"/>
      <c r="G142" s="568"/>
      <c r="H142" s="300"/>
      <c r="I142" s="84">
        <f>+BCDKT!F80</f>
        <v>0</v>
      </c>
      <c r="J142" s="84">
        <v>0</v>
      </c>
      <c r="K142" s="246"/>
      <c r="L142" s="246"/>
      <c r="M142" s="246"/>
      <c r="N142" s="246"/>
      <c r="O142" s="246"/>
      <c r="P142" s="301"/>
      <c r="Q142" s="301"/>
      <c r="R142" s="301"/>
    </row>
    <row r="143" spans="1:18" s="68" customFormat="1" ht="30.75" customHeight="1">
      <c r="A143" s="274" t="s">
        <v>1458</v>
      </c>
      <c r="B143" s="568" t="s">
        <v>1275</v>
      </c>
      <c r="C143" s="568"/>
      <c r="D143" s="568"/>
      <c r="E143" s="568"/>
      <c r="F143" s="568"/>
      <c r="G143" s="568"/>
      <c r="H143" s="84"/>
      <c r="I143" s="84">
        <f>+BCDKT!F90</f>
        <v>3507110418</v>
      </c>
      <c r="J143" s="84">
        <v>2708672379</v>
      </c>
      <c r="K143" s="246"/>
      <c r="L143" s="246"/>
      <c r="M143" s="246"/>
      <c r="N143" s="246"/>
      <c r="O143" s="246"/>
      <c r="P143" s="301"/>
      <c r="Q143" s="301"/>
      <c r="R143" s="301"/>
    </row>
    <row r="144" spans="1:18" s="68" customFormat="1" ht="30.75" customHeight="1">
      <c r="A144" s="274" t="s">
        <v>1459</v>
      </c>
      <c r="B144" s="665" t="s">
        <v>106</v>
      </c>
      <c r="C144" s="665"/>
      <c r="D144" s="665"/>
      <c r="E144" s="665"/>
      <c r="F144" s="665"/>
      <c r="G144" s="665"/>
      <c r="H144" s="84"/>
      <c r="I144" s="84">
        <f>+BCDKT!F91</f>
        <v>0</v>
      </c>
      <c r="J144" s="84">
        <v>0</v>
      </c>
      <c r="K144" s="246"/>
      <c r="L144" s="246"/>
      <c r="M144" s="246"/>
      <c r="N144" s="246"/>
      <c r="O144" s="246"/>
      <c r="P144" s="301"/>
      <c r="Q144" s="301"/>
      <c r="R144" s="301"/>
    </row>
    <row r="145" spans="1:18" ht="31.5" customHeight="1">
      <c r="A145" s="302"/>
      <c r="B145" s="569"/>
      <c r="C145" s="569"/>
      <c r="D145" s="569"/>
      <c r="E145" s="569"/>
      <c r="F145" s="569"/>
      <c r="G145" s="569"/>
      <c r="H145" s="569"/>
      <c r="I145" s="396"/>
      <c r="J145" s="396"/>
      <c r="K145" s="246"/>
      <c r="L145" s="246"/>
      <c r="M145" s="246"/>
      <c r="N145" s="246"/>
      <c r="O145" s="246"/>
      <c r="P145" s="248"/>
      <c r="Q145" s="248"/>
      <c r="R145" s="248"/>
    </row>
    <row r="146" spans="1:18" s="69" customFormat="1" ht="28.5" customHeight="1">
      <c r="A146" s="304" t="s">
        <v>389</v>
      </c>
      <c r="B146" s="571" t="s">
        <v>1280</v>
      </c>
      <c r="C146" s="571"/>
      <c r="D146" s="571"/>
      <c r="E146" s="571"/>
      <c r="F146" s="571"/>
      <c r="G146" s="571"/>
      <c r="H146" s="571"/>
      <c r="I146" s="305"/>
      <c r="J146" s="305"/>
      <c r="K146" s="306"/>
      <c r="L146" s="306"/>
      <c r="M146" s="306"/>
      <c r="N146" s="306"/>
      <c r="O146" s="306"/>
      <c r="P146" s="307"/>
      <c r="Q146" s="307"/>
      <c r="R146" s="307"/>
    </row>
    <row r="147" spans="1:18" ht="15.75" customHeight="1">
      <c r="A147" s="582"/>
      <c r="B147" s="583"/>
      <c r="C147" s="583"/>
      <c r="D147" s="583"/>
      <c r="E147" s="583"/>
      <c r="F147" s="584"/>
      <c r="G147" s="607" t="s">
        <v>1589</v>
      </c>
      <c r="H147" s="608"/>
      <c r="I147" s="607" t="s">
        <v>1591</v>
      </c>
      <c r="J147" s="611"/>
      <c r="K147" s="308"/>
      <c r="L147" s="308"/>
      <c r="M147" s="308"/>
      <c r="N147" s="308"/>
      <c r="O147" s="308"/>
      <c r="P147" s="308"/>
      <c r="Q147" s="610" t="s">
        <v>1590</v>
      </c>
      <c r="R147" s="610"/>
    </row>
    <row r="148" spans="1:18" s="153" customFormat="1" ht="28.5" customHeight="1">
      <c r="A148" s="585"/>
      <c r="B148" s="586"/>
      <c r="C148" s="586"/>
      <c r="D148" s="586"/>
      <c r="E148" s="586"/>
      <c r="F148" s="587"/>
      <c r="G148" s="386" t="s">
        <v>373</v>
      </c>
      <c r="H148" s="309" t="s">
        <v>1282</v>
      </c>
      <c r="I148" s="310" t="s">
        <v>1284</v>
      </c>
      <c r="J148" s="311" t="s">
        <v>1281</v>
      </c>
      <c r="K148" s="312"/>
      <c r="L148" s="312"/>
      <c r="M148" s="312"/>
      <c r="N148" s="312"/>
      <c r="O148" s="312"/>
      <c r="P148" s="313"/>
      <c r="Q148" s="311" t="s">
        <v>373</v>
      </c>
      <c r="R148" s="309" t="s">
        <v>1283</v>
      </c>
    </row>
    <row r="149" spans="1:18" s="69" customFormat="1" ht="14.25">
      <c r="A149" s="573"/>
      <c r="B149" s="574"/>
      <c r="C149" s="574"/>
      <c r="D149" s="574"/>
      <c r="E149" s="574"/>
      <c r="F149" s="575"/>
      <c r="G149" s="70">
        <f>+G150+G152+G151</f>
        <v>5800000000</v>
      </c>
      <c r="H149" s="70">
        <f>+H150+H152+H151</f>
        <v>6266664000</v>
      </c>
      <c r="I149" s="70">
        <f aca="true" t="shared" si="5" ref="I149:R149">+I150+I152+I151</f>
        <v>0</v>
      </c>
      <c r="J149" s="70">
        <f t="shared" si="5"/>
        <v>1100000000</v>
      </c>
      <c r="K149" s="70">
        <f t="shared" si="5"/>
        <v>0</v>
      </c>
      <c r="L149" s="70">
        <f t="shared" si="5"/>
        <v>0</v>
      </c>
      <c r="M149" s="70">
        <f t="shared" si="5"/>
        <v>0</v>
      </c>
      <c r="N149" s="70">
        <f t="shared" si="5"/>
        <v>0</v>
      </c>
      <c r="O149" s="70">
        <f t="shared" si="5"/>
        <v>0</v>
      </c>
      <c r="P149" s="70">
        <f t="shared" si="5"/>
        <v>0</v>
      </c>
      <c r="Q149" s="70">
        <f t="shared" si="5"/>
        <v>6900000000</v>
      </c>
      <c r="R149" s="70">
        <f t="shared" si="5"/>
        <v>6266664000</v>
      </c>
    </row>
    <row r="150" spans="1:18" s="68" customFormat="1" ht="24.75" customHeight="1">
      <c r="A150" s="71" t="s">
        <v>1431</v>
      </c>
      <c r="B150" s="72" t="s">
        <v>1286</v>
      </c>
      <c r="C150" s="72"/>
      <c r="D150" s="72"/>
      <c r="E150" s="72"/>
      <c r="F150" s="73"/>
      <c r="G150" s="74">
        <f>+Q150-J150+I150</f>
        <v>0</v>
      </c>
      <c r="H150" s="75"/>
      <c r="I150" s="76"/>
      <c r="J150" s="76"/>
      <c r="K150" s="77"/>
      <c r="L150" s="77"/>
      <c r="M150" s="77"/>
      <c r="N150" s="77"/>
      <c r="O150" s="77"/>
      <c r="P150" s="78"/>
      <c r="Q150" s="76">
        <v>0</v>
      </c>
      <c r="R150" s="79"/>
    </row>
    <row r="151" spans="1:18" s="68" customFormat="1" ht="24.75" customHeight="1">
      <c r="A151" s="71" t="s">
        <v>1278</v>
      </c>
      <c r="B151" s="72" t="s">
        <v>1433</v>
      </c>
      <c r="C151" s="397"/>
      <c r="D151" s="397"/>
      <c r="E151" s="397"/>
      <c r="F151" s="398"/>
      <c r="G151" s="74">
        <f>+Q151-J151+I151</f>
        <v>5800000000</v>
      </c>
      <c r="H151" s="75">
        <f>416666000*4+2000000000+2600000000</f>
        <v>6266664000</v>
      </c>
      <c r="I151" s="399">
        <v>0</v>
      </c>
      <c r="J151" s="399">
        <v>1100000000</v>
      </c>
      <c r="K151" s="400"/>
      <c r="L151" s="400"/>
      <c r="M151" s="400"/>
      <c r="N151" s="400"/>
      <c r="O151" s="400"/>
      <c r="P151" s="401"/>
      <c r="Q151" s="399">
        <v>6900000000</v>
      </c>
      <c r="R151" s="402">
        <v>6266664000</v>
      </c>
    </row>
    <row r="152" spans="1:18" s="68" customFormat="1" ht="30" customHeight="1">
      <c r="A152" s="71" t="s">
        <v>1432</v>
      </c>
      <c r="B152" s="80" t="s">
        <v>1285</v>
      </c>
      <c r="C152" s="80"/>
      <c r="D152" s="80"/>
      <c r="E152" s="80"/>
      <c r="F152" s="81"/>
      <c r="G152" s="82">
        <f>+Q152-J152+I152</f>
        <v>0</v>
      </c>
      <c r="H152" s="385"/>
      <c r="I152" s="83"/>
      <c r="J152" s="83">
        <v>0</v>
      </c>
      <c r="K152" s="83"/>
      <c r="L152" s="83"/>
      <c r="M152" s="83"/>
      <c r="N152" s="83"/>
      <c r="O152" s="83"/>
      <c r="P152" s="83"/>
      <c r="Q152" s="83">
        <v>0</v>
      </c>
      <c r="R152" s="83">
        <v>0</v>
      </c>
    </row>
    <row r="153" spans="1:18" ht="33.75" customHeight="1">
      <c r="A153" s="314"/>
      <c r="B153" s="603"/>
      <c r="C153" s="603"/>
      <c r="D153" s="603"/>
      <c r="E153" s="603"/>
      <c r="F153" s="603"/>
      <c r="G153" s="603"/>
      <c r="H153" s="67"/>
      <c r="I153" s="237" t="s">
        <v>1626</v>
      </c>
      <c r="J153" s="237" t="s">
        <v>1601</v>
      </c>
      <c r="K153" s="316"/>
      <c r="L153" s="316"/>
      <c r="M153" s="316"/>
      <c r="N153" s="316"/>
      <c r="O153" s="316"/>
      <c r="P153" s="317"/>
      <c r="Q153" s="317"/>
      <c r="R153" s="248"/>
    </row>
    <row r="154" spans="1:18" s="69" customFormat="1" ht="30" customHeight="1">
      <c r="A154" s="239" t="s">
        <v>390</v>
      </c>
      <c r="B154" s="570" t="s">
        <v>1301</v>
      </c>
      <c r="C154" s="570"/>
      <c r="D154" s="570"/>
      <c r="E154" s="570"/>
      <c r="F154" s="570"/>
      <c r="G154" s="570"/>
      <c r="H154" s="303"/>
      <c r="I154" s="318">
        <f>+BCDKT!F106</f>
        <v>6103941963</v>
      </c>
      <c r="J154" s="318">
        <f>+J155+J164+J163</f>
        <v>2312501390</v>
      </c>
      <c r="K154" s="272"/>
      <c r="L154" s="272"/>
      <c r="M154" s="272"/>
      <c r="N154" s="272"/>
      <c r="O154" s="272"/>
      <c r="P154" s="273"/>
      <c r="Q154" s="273"/>
      <c r="R154" s="273"/>
    </row>
    <row r="155" spans="1:18" s="68" customFormat="1" ht="24.75" customHeight="1">
      <c r="A155" s="274">
        <v>9.1</v>
      </c>
      <c r="B155" s="568" t="s">
        <v>1302</v>
      </c>
      <c r="C155" s="568"/>
      <c r="D155" s="568"/>
      <c r="E155" s="568"/>
      <c r="F155" s="568"/>
      <c r="G155" s="568"/>
      <c r="H155" s="84"/>
      <c r="I155" s="319">
        <f>SUM(I156:I162)</f>
        <v>6103941963</v>
      </c>
      <c r="J155" s="319">
        <f>SUM(J156:J162)</f>
        <v>2312501390</v>
      </c>
      <c r="K155" s="246"/>
      <c r="L155" s="246"/>
      <c r="M155" s="246"/>
      <c r="N155" s="246"/>
      <c r="O155" s="246"/>
      <c r="P155" s="301"/>
      <c r="Q155" s="301"/>
      <c r="R155" s="301"/>
    </row>
    <row r="156" spans="1:18" s="68" customFormat="1" ht="24.75" customHeight="1">
      <c r="A156" s="274"/>
      <c r="B156" s="576" t="s">
        <v>1618</v>
      </c>
      <c r="C156" s="577"/>
      <c r="D156" s="577"/>
      <c r="E156" s="577"/>
      <c r="F156" s="577"/>
      <c r="G156" s="577"/>
      <c r="H156" s="577"/>
      <c r="I156" s="403">
        <v>1759739302</v>
      </c>
      <c r="J156" s="403">
        <v>27300000</v>
      </c>
      <c r="K156" s="246"/>
      <c r="L156" s="246"/>
      <c r="M156" s="246"/>
      <c r="N156" s="246"/>
      <c r="O156" s="246"/>
      <c r="P156" s="301"/>
      <c r="Q156" s="301"/>
      <c r="R156" s="301"/>
    </row>
    <row r="157" spans="1:18" s="68" customFormat="1" ht="24.75" customHeight="1">
      <c r="A157" s="274"/>
      <c r="B157" s="576" t="s">
        <v>1434</v>
      </c>
      <c r="C157" s="577"/>
      <c r="D157" s="577"/>
      <c r="E157" s="577"/>
      <c r="F157" s="577"/>
      <c r="G157" s="577"/>
      <c r="H157" s="577"/>
      <c r="I157" s="403">
        <v>323681131</v>
      </c>
      <c r="J157" s="403">
        <v>264282040</v>
      </c>
      <c r="K157" s="246"/>
      <c r="L157" s="246"/>
      <c r="M157" s="246"/>
      <c r="N157" s="246"/>
      <c r="O157" s="246"/>
      <c r="P157" s="301"/>
      <c r="Q157" s="301"/>
      <c r="R157" s="301"/>
    </row>
    <row r="158" spans="1:18" ht="24.75" customHeight="1">
      <c r="A158" s="302"/>
      <c r="B158" s="576" t="s">
        <v>1629</v>
      </c>
      <c r="C158" s="577"/>
      <c r="D158" s="577"/>
      <c r="E158" s="577"/>
      <c r="F158" s="577"/>
      <c r="G158" s="577"/>
      <c r="H158" s="577"/>
      <c r="I158" s="320">
        <v>181911280</v>
      </c>
      <c r="J158" s="320">
        <v>0</v>
      </c>
      <c r="K158" s="246"/>
      <c r="L158" s="246"/>
      <c r="M158" s="246"/>
      <c r="N158" s="246"/>
      <c r="O158" s="246"/>
      <c r="P158" s="248"/>
      <c r="Q158" s="248"/>
      <c r="R158" s="248"/>
    </row>
    <row r="159" spans="2:10" s="302" customFormat="1" ht="24.75" customHeight="1">
      <c r="B159" s="576" t="s">
        <v>1617</v>
      </c>
      <c r="C159" s="577"/>
      <c r="D159" s="577"/>
      <c r="E159" s="577"/>
      <c r="F159" s="577"/>
      <c r="G159" s="577"/>
      <c r="H159" s="577"/>
      <c r="I159" s="320">
        <v>848184500</v>
      </c>
      <c r="J159" s="320">
        <v>393666440</v>
      </c>
    </row>
    <row r="160" spans="1:18" ht="24.75" customHeight="1">
      <c r="A160" s="321"/>
      <c r="B160" s="576" t="s">
        <v>1599</v>
      </c>
      <c r="C160" s="577"/>
      <c r="D160" s="577"/>
      <c r="E160" s="577"/>
      <c r="F160" s="577"/>
      <c r="G160" s="577"/>
      <c r="H160" s="577"/>
      <c r="I160" s="320">
        <v>1879208800</v>
      </c>
      <c r="J160" s="320">
        <v>883620000</v>
      </c>
      <c r="K160" s="316"/>
      <c r="L160" s="316"/>
      <c r="M160" s="316"/>
      <c r="N160" s="316"/>
      <c r="O160" s="316"/>
      <c r="P160" s="317"/>
      <c r="Q160" s="317"/>
      <c r="R160" s="317"/>
    </row>
    <row r="161" spans="1:18" ht="24.75" customHeight="1">
      <c r="A161" s="321"/>
      <c r="B161" s="576" t="s">
        <v>1630</v>
      </c>
      <c r="C161" s="577"/>
      <c r="D161" s="577"/>
      <c r="E161" s="577"/>
      <c r="F161" s="577"/>
      <c r="G161" s="577"/>
      <c r="H161" s="577"/>
      <c r="I161" s="320">
        <v>121264000</v>
      </c>
      <c r="J161" s="320">
        <v>0</v>
      </c>
      <c r="K161" s="316"/>
      <c r="L161" s="316"/>
      <c r="M161" s="316"/>
      <c r="N161" s="316"/>
      <c r="O161" s="316"/>
      <c r="P161" s="317"/>
      <c r="Q161" s="317"/>
      <c r="R161" s="317"/>
    </row>
    <row r="162" spans="1:18" ht="24.75" customHeight="1">
      <c r="A162" s="314"/>
      <c r="B162" s="581" t="s">
        <v>1303</v>
      </c>
      <c r="C162" s="569"/>
      <c r="D162" s="569"/>
      <c r="E162" s="569"/>
      <c r="F162" s="569"/>
      <c r="G162" s="569"/>
      <c r="H162" s="67"/>
      <c r="I162" s="320">
        <f>+I154-I164-SUM(I156:I161)</f>
        <v>989952950</v>
      </c>
      <c r="J162" s="320">
        <f>BCDKT!H106-SUM(J156:J160)</f>
        <v>743632910</v>
      </c>
      <c r="K162" s="316"/>
      <c r="L162" s="316"/>
      <c r="M162" s="316"/>
      <c r="N162" s="316"/>
      <c r="O162" s="316"/>
      <c r="P162" s="317"/>
      <c r="Q162" s="317"/>
      <c r="R162" s="317"/>
    </row>
    <row r="163" spans="1:18" ht="36.75" customHeight="1">
      <c r="A163" s="314">
        <v>9.2</v>
      </c>
      <c r="B163" s="581" t="s">
        <v>1422</v>
      </c>
      <c r="C163" s="569"/>
      <c r="D163" s="569"/>
      <c r="E163" s="569"/>
      <c r="F163" s="569"/>
      <c r="G163" s="569"/>
      <c r="H163" s="67"/>
      <c r="I163" s="388">
        <v>0</v>
      </c>
      <c r="J163" s="388">
        <v>0</v>
      </c>
      <c r="K163" s="316"/>
      <c r="L163" s="316"/>
      <c r="M163" s="316"/>
      <c r="N163" s="316"/>
      <c r="O163" s="316"/>
      <c r="P163" s="317"/>
      <c r="Q163" s="317"/>
      <c r="R163" s="317"/>
    </row>
    <row r="164" spans="1:18" ht="24.75" customHeight="1">
      <c r="A164" s="314">
        <v>9.3</v>
      </c>
      <c r="B164" s="568" t="s">
        <v>1304</v>
      </c>
      <c r="C164" s="569"/>
      <c r="D164" s="569"/>
      <c r="E164" s="569"/>
      <c r="F164" s="569"/>
      <c r="G164" s="569"/>
      <c r="H164" s="67"/>
      <c r="I164" s="322">
        <f>SUM(I165)</f>
        <v>0</v>
      </c>
      <c r="J164" s="322">
        <f>SUM(J165)</f>
        <v>0</v>
      </c>
      <c r="K164" s="316"/>
      <c r="L164" s="316"/>
      <c r="M164" s="316"/>
      <c r="N164" s="316"/>
      <c r="O164" s="316"/>
      <c r="P164" s="317"/>
      <c r="Q164" s="317"/>
      <c r="R164" s="317"/>
    </row>
    <row r="165" spans="1:18" ht="28.5" customHeight="1">
      <c r="A165" s="332"/>
      <c r="B165" s="668" t="s">
        <v>1305</v>
      </c>
      <c r="C165" s="590"/>
      <c r="D165" s="590"/>
      <c r="E165" s="590"/>
      <c r="F165" s="590"/>
      <c r="G165" s="590"/>
      <c r="H165" s="333"/>
      <c r="I165" s="404">
        <v>0</v>
      </c>
      <c r="J165" s="404">
        <v>0</v>
      </c>
      <c r="K165" s="197"/>
      <c r="L165" s="197"/>
      <c r="M165" s="197"/>
      <c r="N165" s="197"/>
      <c r="O165" s="197"/>
      <c r="P165" s="142"/>
      <c r="Q165" s="142"/>
      <c r="R165" s="142"/>
    </row>
    <row r="166" spans="1:18" ht="31.5" customHeight="1">
      <c r="A166" s="260"/>
      <c r="B166" s="579" t="s">
        <v>320</v>
      </c>
      <c r="C166" s="579"/>
      <c r="D166" s="579"/>
      <c r="E166" s="579"/>
      <c r="F166" s="579"/>
      <c r="G166" s="579"/>
      <c r="H166" s="579"/>
      <c r="I166" s="237" t="s">
        <v>1626</v>
      </c>
      <c r="J166" s="237" t="s">
        <v>1601</v>
      </c>
      <c r="K166" s="138"/>
      <c r="L166" s="138"/>
      <c r="M166" s="138"/>
      <c r="N166" s="138"/>
      <c r="O166" s="138"/>
      <c r="P166" s="138"/>
      <c r="Q166" s="248"/>
      <c r="R166" s="248"/>
    </row>
    <row r="167" spans="1:18" ht="27.75" customHeight="1">
      <c r="A167" s="239">
        <v>10</v>
      </c>
      <c r="B167" s="570" t="s">
        <v>786</v>
      </c>
      <c r="C167" s="570"/>
      <c r="D167" s="570"/>
      <c r="E167" s="570"/>
      <c r="F167" s="570"/>
      <c r="G167" s="570"/>
      <c r="H167" s="303"/>
      <c r="I167" s="303">
        <f>+I168+I175</f>
        <v>302376773</v>
      </c>
      <c r="J167" s="303">
        <f>+J168+J175</f>
        <v>292315954</v>
      </c>
      <c r="K167" s="241"/>
      <c r="L167" s="241"/>
      <c r="M167" s="241"/>
      <c r="N167" s="241"/>
      <c r="O167" s="241"/>
      <c r="P167" s="243"/>
      <c r="Q167" s="243"/>
      <c r="R167" s="243"/>
    </row>
    <row r="168" spans="1:18" ht="30" customHeight="1">
      <c r="A168" s="260">
        <v>10.1</v>
      </c>
      <c r="B168" s="579" t="s">
        <v>787</v>
      </c>
      <c r="C168" s="579"/>
      <c r="D168" s="579"/>
      <c r="E168" s="579"/>
      <c r="F168" s="579"/>
      <c r="G168" s="579"/>
      <c r="H168" s="323"/>
      <c r="I168" s="324">
        <f>SUM(I169:I172)</f>
        <v>302095298</v>
      </c>
      <c r="J168" s="324">
        <f>SUM(J169:J172)</f>
        <v>292034479</v>
      </c>
      <c r="K168" s="246"/>
      <c r="L168" s="246"/>
      <c r="M168" s="246"/>
      <c r="N168" s="246"/>
      <c r="O168" s="246"/>
      <c r="P168" s="248"/>
      <c r="Q168" s="248"/>
      <c r="R168" s="248"/>
    </row>
    <row r="169" spans="1:18" ht="28.5" customHeight="1">
      <c r="A169" s="302"/>
      <c r="B169" s="569" t="s">
        <v>788</v>
      </c>
      <c r="C169" s="569"/>
      <c r="D169" s="569"/>
      <c r="E169" s="569"/>
      <c r="F169" s="569"/>
      <c r="G169" s="569"/>
      <c r="H169" s="323"/>
      <c r="I169" s="325">
        <v>288862347</v>
      </c>
      <c r="J169" s="325">
        <v>276801690</v>
      </c>
      <c r="K169" s="246"/>
      <c r="L169" s="246"/>
      <c r="M169" s="246"/>
      <c r="N169" s="246"/>
      <c r="O169" s="246"/>
      <c r="P169" s="248"/>
      <c r="Q169" s="247"/>
      <c r="R169" s="248"/>
    </row>
    <row r="170" spans="1:18" ht="30" customHeight="1">
      <c r="A170" s="302"/>
      <c r="B170" s="569" t="s">
        <v>789</v>
      </c>
      <c r="C170" s="569"/>
      <c r="D170" s="569"/>
      <c r="E170" s="569"/>
      <c r="F170" s="569"/>
      <c r="G170" s="569"/>
      <c r="H170" s="323"/>
      <c r="I170" s="85"/>
      <c r="J170" s="85"/>
      <c r="K170" s="246"/>
      <c r="L170" s="246"/>
      <c r="M170" s="246"/>
      <c r="N170" s="246"/>
      <c r="O170" s="246"/>
      <c r="P170" s="248"/>
      <c r="Q170" s="248"/>
      <c r="R170" s="248"/>
    </row>
    <row r="171" spans="1:18" ht="30" customHeight="1">
      <c r="A171" s="326"/>
      <c r="B171" s="569" t="s">
        <v>790</v>
      </c>
      <c r="C171" s="569"/>
      <c r="D171" s="569"/>
      <c r="E171" s="569"/>
      <c r="F171" s="569"/>
      <c r="G171" s="569"/>
      <c r="H171" s="138"/>
      <c r="I171" s="84">
        <v>0</v>
      </c>
      <c r="J171" s="84">
        <v>0</v>
      </c>
      <c r="K171" s="246"/>
      <c r="L171" s="246"/>
      <c r="M171" s="246"/>
      <c r="N171" s="246"/>
      <c r="O171" s="246"/>
      <c r="P171" s="248"/>
      <c r="Q171" s="248"/>
      <c r="R171" s="248"/>
    </row>
    <row r="172" spans="1:18" ht="27" customHeight="1">
      <c r="A172" s="302"/>
      <c r="B172" s="578" t="s">
        <v>668</v>
      </c>
      <c r="C172" s="578"/>
      <c r="D172" s="578"/>
      <c r="E172" s="578"/>
      <c r="F172" s="578"/>
      <c r="G172" s="578"/>
      <c r="H172" s="327"/>
      <c r="I172" s="84">
        <v>13232951</v>
      </c>
      <c r="J172" s="84">
        <v>15232789</v>
      </c>
      <c r="K172" s="246"/>
      <c r="L172" s="246"/>
      <c r="M172" s="246"/>
      <c r="N172" s="246"/>
      <c r="O172" s="246"/>
      <c r="P172" s="248"/>
      <c r="Q172" s="248"/>
      <c r="R172" s="248"/>
    </row>
    <row r="173" spans="1:18" ht="27" customHeight="1">
      <c r="A173" s="302"/>
      <c r="B173" s="572" t="s">
        <v>696</v>
      </c>
      <c r="C173" s="572"/>
      <c r="D173" s="572"/>
      <c r="E173" s="572"/>
      <c r="F173" s="572"/>
      <c r="G173" s="572"/>
      <c r="H173" s="572"/>
      <c r="I173" s="84"/>
      <c r="J173" s="84"/>
      <c r="K173" s="246"/>
      <c r="L173" s="246"/>
      <c r="M173" s="246"/>
      <c r="N173" s="246"/>
      <c r="O173" s="246"/>
      <c r="P173" s="248"/>
      <c r="Q173" s="248"/>
      <c r="R173" s="248"/>
    </row>
    <row r="174" spans="1:18" ht="30" customHeight="1">
      <c r="A174" s="302"/>
      <c r="B174" s="578" t="s">
        <v>697</v>
      </c>
      <c r="C174" s="578"/>
      <c r="D174" s="578"/>
      <c r="E174" s="578"/>
      <c r="F174" s="578"/>
      <c r="G174" s="578"/>
      <c r="H174" s="327"/>
      <c r="I174" s="84">
        <v>0</v>
      </c>
      <c r="J174" s="84">
        <v>0</v>
      </c>
      <c r="K174" s="246"/>
      <c r="L174" s="246"/>
      <c r="M174" s="246"/>
      <c r="N174" s="246"/>
      <c r="O174" s="246"/>
      <c r="P174" s="248"/>
      <c r="Q174" s="248"/>
      <c r="R174" s="248"/>
    </row>
    <row r="175" spans="1:18" ht="28.5" customHeight="1">
      <c r="A175" s="328">
        <v>10.2</v>
      </c>
      <c r="B175" s="580" t="s">
        <v>987</v>
      </c>
      <c r="C175" s="580"/>
      <c r="D175" s="580"/>
      <c r="E175" s="580"/>
      <c r="F175" s="580"/>
      <c r="G175" s="580"/>
      <c r="H175" s="580"/>
      <c r="I175" s="86">
        <v>281475</v>
      </c>
      <c r="J175" s="86">
        <v>281475</v>
      </c>
      <c r="K175" s="251"/>
      <c r="L175" s="251"/>
      <c r="M175" s="251"/>
      <c r="N175" s="251"/>
      <c r="O175" s="251"/>
      <c r="P175" s="253"/>
      <c r="Q175" s="253"/>
      <c r="R175" s="253"/>
    </row>
    <row r="176" spans="1:18" ht="30" customHeight="1">
      <c r="A176" s="261">
        <v>10.3</v>
      </c>
      <c r="B176" s="570" t="s">
        <v>1306</v>
      </c>
      <c r="C176" s="570"/>
      <c r="D176" s="570"/>
      <c r="E176" s="570"/>
      <c r="F176" s="570"/>
      <c r="G176" s="570"/>
      <c r="H176" s="303"/>
      <c r="I176" s="262">
        <f>SUM(I177:I180)</f>
        <v>49129514</v>
      </c>
      <c r="J176" s="262">
        <f>SUM(J177:J180)</f>
        <v>49129514</v>
      </c>
      <c r="K176" s="241"/>
      <c r="L176" s="241"/>
      <c r="M176" s="241"/>
      <c r="N176" s="241"/>
      <c r="O176" s="241"/>
      <c r="P176" s="243"/>
      <c r="Q176" s="243"/>
      <c r="R176" s="242"/>
    </row>
    <row r="177" spans="1:18" ht="28.5" customHeight="1">
      <c r="A177" s="314"/>
      <c r="B177" s="645" t="s">
        <v>1307</v>
      </c>
      <c r="C177" s="646"/>
      <c r="D177" s="646"/>
      <c r="E177" s="646"/>
      <c r="F177" s="646"/>
      <c r="G177" s="646"/>
      <c r="H177" s="330"/>
      <c r="I177" s="87"/>
      <c r="J177" s="67">
        <v>0</v>
      </c>
      <c r="K177" s="316"/>
      <c r="L177" s="316"/>
      <c r="M177" s="316"/>
      <c r="N177" s="316"/>
      <c r="O177" s="316"/>
      <c r="P177" s="317"/>
      <c r="Q177" s="331"/>
      <c r="R177" s="317"/>
    </row>
    <row r="178" spans="1:18" ht="30" customHeight="1">
      <c r="A178" s="302"/>
      <c r="B178" s="569" t="s">
        <v>789</v>
      </c>
      <c r="C178" s="569"/>
      <c r="D178" s="569"/>
      <c r="E178" s="569"/>
      <c r="F178" s="569"/>
      <c r="G178" s="569"/>
      <c r="H178" s="323"/>
      <c r="I178" s="85"/>
      <c r="J178" s="85"/>
      <c r="K178" s="246"/>
      <c r="L178" s="246"/>
      <c r="M178" s="246"/>
      <c r="N178" s="246"/>
      <c r="O178" s="246"/>
      <c r="P178" s="248"/>
      <c r="Q178" s="248"/>
      <c r="R178" s="248"/>
    </row>
    <row r="179" spans="1:18" ht="30" customHeight="1">
      <c r="A179" s="326"/>
      <c r="B179" s="568" t="s">
        <v>1308</v>
      </c>
      <c r="C179" s="569"/>
      <c r="D179" s="569"/>
      <c r="E179" s="569"/>
      <c r="F179" s="569"/>
      <c r="G179" s="569"/>
      <c r="H179" s="138"/>
      <c r="I179" s="84">
        <v>49129514</v>
      </c>
      <c r="J179" s="84">
        <v>49129514</v>
      </c>
      <c r="K179" s="246"/>
      <c r="L179" s="246"/>
      <c r="M179" s="246"/>
      <c r="N179" s="246"/>
      <c r="O179" s="246"/>
      <c r="P179" s="248"/>
      <c r="Q179" s="248"/>
      <c r="R179" s="248"/>
    </row>
    <row r="180" spans="1:18" ht="27" customHeight="1">
      <c r="A180" s="302"/>
      <c r="B180" s="578" t="s">
        <v>668</v>
      </c>
      <c r="C180" s="578"/>
      <c r="D180" s="578"/>
      <c r="E180" s="578"/>
      <c r="F180" s="578"/>
      <c r="G180" s="578"/>
      <c r="H180" s="327"/>
      <c r="I180" s="84"/>
      <c r="J180" s="84"/>
      <c r="K180" s="246"/>
      <c r="L180" s="246"/>
      <c r="M180" s="246"/>
      <c r="N180" s="246"/>
      <c r="O180" s="246"/>
      <c r="P180" s="248"/>
      <c r="Q180" s="248"/>
      <c r="R180" s="248"/>
    </row>
    <row r="181" spans="1:18" ht="27" customHeight="1">
      <c r="A181" s="302"/>
      <c r="B181" s="572" t="s">
        <v>696</v>
      </c>
      <c r="C181" s="572"/>
      <c r="D181" s="572"/>
      <c r="E181" s="572"/>
      <c r="F181" s="572"/>
      <c r="G181" s="572"/>
      <c r="H181" s="572"/>
      <c r="I181" s="84"/>
      <c r="J181" s="84"/>
      <c r="K181" s="246"/>
      <c r="L181" s="246"/>
      <c r="M181" s="246"/>
      <c r="N181" s="246"/>
      <c r="O181" s="246"/>
      <c r="P181" s="248"/>
      <c r="Q181" s="248"/>
      <c r="R181" s="248"/>
    </row>
    <row r="182" spans="1:18" ht="31.5" customHeight="1">
      <c r="A182" s="282"/>
      <c r="B182" s="623" t="s">
        <v>320</v>
      </c>
      <c r="C182" s="623"/>
      <c r="D182" s="623"/>
      <c r="E182" s="623"/>
      <c r="F182" s="623"/>
      <c r="G182" s="623"/>
      <c r="H182" s="623"/>
      <c r="I182" s="237" t="s">
        <v>1626</v>
      </c>
      <c r="J182" s="237" t="s">
        <v>1601</v>
      </c>
      <c r="K182" s="392"/>
      <c r="L182" s="392"/>
      <c r="M182" s="392"/>
      <c r="N182" s="392"/>
      <c r="O182" s="392"/>
      <c r="P182" s="392"/>
      <c r="Q182" s="142"/>
      <c r="R182" s="142"/>
    </row>
    <row r="183" spans="1:18" ht="30" customHeight="1">
      <c r="A183" s="239">
        <v>11</v>
      </c>
      <c r="B183" s="591" t="s">
        <v>669</v>
      </c>
      <c r="C183" s="591"/>
      <c r="D183" s="591"/>
      <c r="E183" s="591"/>
      <c r="F183" s="591"/>
      <c r="G183" s="591"/>
      <c r="H183" s="591"/>
      <c r="I183" s="303">
        <f>+I184</f>
        <v>9881740</v>
      </c>
      <c r="J183" s="303">
        <f>+J184</f>
        <v>56793308</v>
      </c>
      <c r="K183" s="241"/>
      <c r="L183" s="241"/>
      <c r="M183" s="241"/>
      <c r="N183" s="241"/>
      <c r="O183" s="241"/>
      <c r="P183" s="243"/>
      <c r="Q183" s="243"/>
      <c r="R183" s="243"/>
    </row>
    <row r="184" spans="1:18" ht="27.75" customHeight="1">
      <c r="A184" s="332"/>
      <c r="B184" s="644" t="s">
        <v>72</v>
      </c>
      <c r="C184" s="644"/>
      <c r="D184" s="644"/>
      <c r="E184" s="644"/>
      <c r="F184" s="644"/>
      <c r="G184" s="644"/>
      <c r="H184" s="644"/>
      <c r="I184" s="333">
        <f>+BCDKT!F110</f>
        <v>9881740</v>
      </c>
      <c r="J184" s="333">
        <v>56793308</v>
      </c>
      <c r="K184" s="197"/>
      <c r="L184" s="197"/>
      <c r="M184" s="197"/>
      <c r="N184" s="197"/>
      <c r="O184" s="197"/>
      <c r="P184" s="142"/>
      <c r="Q184" s="142"/>
      <c r="R184" s="142"/>
    </row>
    <row r="185" spans="1:18" s="142" customFormat="1" ht="30" customHeight="1">
      <c r="A185" s="239" t="s">
        <v>435</v>
      </c>
      <c r="B185" s="655" t="s">
        <v>73</v>
      </c>
      <c r="C185" s="655"/>
      <c r="D185" s="655"/>
      <c r="E185" s="655"/>
      <c r="F185" s="655"/>
      <c r="G185" s="655"/>
      <c r="H185" s="655"/>
      <c r="I185" s="272">
        <f>SUM(I186:I191)</f>
        <v>469695973</v>
      </c>
      <c r="J185" s="272">
        <f>SUM(J186:J191)</f>
        <v>464345934</v>
      </c>
      <c r="K185" s="241"/>
      <c r="L185" s="241"/>
      <c r="M185" s="241"/>
      <c r="N185" s="241"/>
      <c r="O185" s="241"/>
      <c r="P185" s="243"/>
      <c r="Q185" s="243"/>
      <c r="R185" s="243"/>
    </row>
    <row r="186" spans="1:18" ht="30" customHeight="1">
      <c r="A186" s="314"/>
      <c r="B186" s="654" t="s">
        <v>74</v>
      </c>
      <c r="C186" s="654"/>
      <c r="D186" s="654"/>
      <c r="E186" s="654"/>
      <c r="F186" s="654"/>
      <c r="G186" s="654"/>
      <c r="H186" s="654"/>
      <c r="I186" s="67">
        <v>1210391</v>
      </c>
      <c r="J186" s="67">
        <v>12345005</v>
      </c>
      <c r="K186" s="316">
        <v>8296325</v>
      </c>
      <c r="L186" s="316">
        <v>8296325</v>
      </c>
      <c r="M186" s="316">
        <v>8296325</v>
      </c>
      <c r="N186" s="316">
        <v>8296325</v>
      </c>
      <c r="O186" s="316">
        <v>8296325</v>
      </c>
      <c r="P186" s="317">
        <v>8296325</v>
      </c>
      <c r="Q186" s="317"/>
      <c r="R186" s="317"/>
    </row>
    <row r="187" spans="1:18" ht="30" customHeight="1">
      <c r="A187" s="302"/>
      <c r="B187" s="572" t="s">
        <v>75</v>
      </c>
      <c r="C187" s="572"/>
      <c r="D187" s="572"/>
      <c r="E187" s="572"/>
      <c r="F187" s="572"/>
      <c r="G187" s="572"/>
      <c r="H187" s="572"/>
      <c r="I187" s="334">
        <v>12469960</v>
      </c>
      <c r="J187" s="334">
        <v>76882006</v>
      </c>
      <c r="K187" s="246">
        <v>80787194</v>
      </c>
      <c r="L187" s="246">
        <v>80787194</v>
      </c>
      <c r="M187" s="246">
        <v>80787194</v>
      </c>
      <c r="N187" s="246">
        <v>80787194</v>
      </c>
      <c r="O187" s="246">
        <v>80787194</v>
      </c>
      <c r="P187" s="248">
        <v>80787194</v>
      </c>
      <c r="Q187" s="248"/>
      <c r="R187" s="248"/>
    </row>
    <row r="188" spans="1:18" ht="30" customHeight="1">
      <c r="A188" s="302"/>
      <c r="B188" s="572" t="s">
        <v>76</v>
      </c>
      <c r="C188" s="572"/>
      <c r="D188" s="572"/>
      <c r="E188" s="572"/>
      <c r="F188" s="572"/>
      <c r="G188" s="572"/>
      <c r="H188" s="572"/>
      <c r="I188" s="84">
        <v>35902747</v>
      </c>
      <c r="J188" s="84">
        <v>17672747</v>
      </c>
      <c r="K188" s="246">
        <v>10707871</v>
      </c>
      <c r="L188" s="246">
        <v>10707871</v>
      </c>
      <c r="M188" s="246">
        <v>10707871</v>
      </c>
      <c r="N188" s="246">
        <v>10707871</v>
      </c>
      <c r="O188" s="246">
        <v>10707871</v>
      </c>
      <c r="P188" s="248">
        <v>10707871</v>
      </c>
      <c r="Q188" s="248"/>
      <c r="R188" s="248"/>
    </row>
    <row r="189" spans="1:18" ht="28.5" customHeight="1">
      <c r="A189" s="302"/>
      <c r="B189" s="572" t="s">
        <v>77</v>
      </c>
      <c r="C189" s="572"/>
      <c r="D189" s="572"/>
      <c r="E189" s="572"/>
      <c r="F189" s="572"/>
      <c r="G189" s="572"/>
      <c r="H189" s="572"/>
      <c r="I189" s="334">
        <v>751159</v>
      </c>
      <c r="J189" s="334">
        <v>5689960</v>
      </c>
      <c r="K189" s="246">
        <v>2365423</v>
      </c>
      <c r="L189" s="246">
        <v>2365423</v>
      </c>
      <c r="M189" s="246">
        <v>2365423</v>
      </c>
      <c r="N189" s="246">
        <v>2365423</v>
      </c>
      <c r="O189" s="246">
        <v>2365423</v>
      </c>
      <c r="P189" s="248">
        <v>2365423</v>
      </c>
      <c r="Q189" s="248"/>
      <c r="R189" s="248"/>
    </row>
    <row r="190" spans="1:18" ht="30" customHeight="1">
      <c r="A190" s="326"/>
      <c r="B190" s="569" t="s">
        <v>78</v>
      </c>
      <c r="C190" s="569"/>
      <c r="D190" s="569"/>
      <c r="E190" s="569"/>
      <c r="F190" s="569"/>
      <c r="G190" s="569"/>
      <c r="H190" s="138"/>
      <c r="I190" s="84"/>
      <c r="J190" s="84">
        <v>0</v>
      </c>
      <c r="K190" s="246">
        <v>0</v>
      </c>
      <c r="L190" s="246">
        <v>0</v>
      </c>
      <c r="M190" s="246">
        <v>0</v>
      </c>
      <c r="N190" s="246">
        <v>0</v>
      </c>
      <c r="O190" s="246">
        <v>0</v>
      </c>
      <c r="P190" s="248">
        <v>0</v>
      </c>
      <c r="Q190" s="248"/>
      <c r="R190" s="248"/>
    </row>
    <row r="191" spans="1:18" ht="30" customHeight="1">
      <c r="A191" s="302"/>
      <c r="B191" s="579" t="s">
        <v>670</v>
      </c>
      <c r="C191" s="579"/>
      <c r="D191" s="579"/>
      <c r="E191" s="579"/>
      <c r="F191" s="579"/>
      <c r="G191" s="579"/>
      <c r="H191" s="323"/>
      <c r="I191" s="336">
        <v>419361716</v>
      </c>
      <c r="J191" s="336">
        <f>SUM(J192:J194)</f>
        <v>351756216</v>
      </c>
      <c r="K191" s="9">
        <v>3097628144</v>
      </c>
      <c r="L191" s="9">
        <v>3097628144</v>
      </c>
      <c r="M191" s="9">
        <v>3097628144</v>
      </c>
      <c r="N191" s="9">
        <v>3097628144</v>
      </c>
      <c r="O191" s="9">
        <v>3097628144</v>
      </c>
      <c r="P191" s="337">
        <v>3097628144</v>
      </c>
      <c r="Q191" s="341"/>
      <c r="R191" s="248"/>
    </row>
    <row r="192" spans="1:18" ht="30" customHeight="1">
      <c r="A192" s="302"/>
      <c r="B192" s="566" t="s">
        <v>1592</v>
      </c>
      <c r="C192" s="567"/>
      <c r="D192" s="567"/>
      <c r="E192" s="567"/>
      <c r="F192" s="567"/>
      <c r="G192" s="567"/>
      <c r="H192" s="567"/>
      <c r="I192" s="448">
        <v>0</v>
      </c>
      <c r="J192" s="448">
        <v>0</v>
      </c>
      <c r="K192" s="246"/>
      <c r="L192" s="246"/>
      <c r="M192" s="246"/>
      <c r="N192" s="246"/>
      <c r="O192" s="246"/>
      <c r="P192" s="248"/>
      <c r="Q192" s="247"/>
      <c r="R192" s="248"/>
    </row>
    <row r="193" spans="1:18" ht="30" customHeight="1">
      <c r="A193" s="302"/>
      <c r="B193" s="566" t="s">
        <v>1606</v>
      </c>
      <c r="C193" s="567"/>
      <c r="D193" s="567"/>
      <c r="E193" s="567"/>
      <c r="F193" s="567"/>
      <c r="G193" s="567"/>
      <c r="H193" s="567"/>
      <c r="I193" s="448"/>
      <c r="J193" s="448">
        <f>14394500+10000000</f>
        <v>24394500</v>
      </c>
      <c r="K193" s="246"/>
      <c r="L193" s="246"/>
      <c r="M193" s="246"/>
      <c r="N193" s="246"/>
      <c r="O193" s="246"/>
      <c r="P193" s="248"/>
      <c r="Q193" s="247"/>
      <c r="R193" s="248"/>
    </row>
    <row r="194" spans="1:18" ht="30" customHeight="1">
      <c r="A194" s="302"/>
      <c r="B194" s="566" t="s">
        <v>1460</v>
      </c>
      <c r="C194" s="567"/>
      <c r="D194" s="567"/>
      <c r="E194" s="567"/>
      <c r="F194" s="567"/>
      <c r="G194" s="567"/>
      <c r="H194" s="567"/>
      <c r="I194" s="448">
        <v>419361716</v>
      </c>
      <c r="J194" s="448">
        <v>327361716</v>
      </c>
      <c r="K194" s="246"/>
      <c r="L194" s="246"/>
      <c r="M194" s="246"/>
      <c r="N194" s="246"/>
      <c r="O194" s="246"/>
      <c r="P194" s="248"/>
      <c r="Q194" s="247"/>
      <c r="R194" s="248"/>
    </row>
    <row r="195" spans="1:18" ht="30" customHeight="1">
      <c r="A195" s="302" t="s">
        <v>436</v>
      </c>
      <c r="B195" s="579" t="s">
        <v>1309</v>
      </c>
      <c r="C195" s="579"/>
      <c r="D195" s="579"/>
      <c r="E195" s="579"/>
      <c r="F195" s="579"/>
      <c r="G195" s="579"/>
      <c r="H195" s="323"/>
      <c r="I195" s="323">
        <v>0</v>
      </c>
      <c r="J195" s="323">
        <v>0</v>
      </c>
      <c r="K195" s="246"/>
      <c r="L195" s="246"/>
      <c r="M195" s="246"/>
      <c r="N195" s="246"/>
      <c r="O195" s="246"/>
      <c r="P195" s="248"/>
      <c r="Q195" s="248"/>
      <c r="R195" s="248"/>
    </row>
    <row r="196" spans="1:18" ht="30" customHeight="1">
      <c r="A196" s="328"/>
      <c r="B196" s="590" t="s">
        <v>1048</v>
      </c>
      <c r="C196" s="590"/>
      <c r="D196" s="590"/>
      <c r="E196" s="590"/>
      <c r="F196" s="590"/>
      <c r="G196" s="590"/>
      <c r="H196" s="305"/>
      <c r="I196" s="335"/>
      <c r="J196" s="335"/>
      <c r="K196" s="251"/>
      <c r="L196" s="251"/>
      <c r="M196" s="251"/>
      <c r="N196" s="251"/>
      <c r="O196" s="251"/>
      <c r="P196" s="253"/>
      <c r="Q196" s="253"/>
      <c r="R196" s="253"/>
    </row>
    <row r="197" spans="1:18" ht="30" customHeight="1">
      <c r="A197" s="326" t="s">
        <v>437</v>
      </c>
      <c r="B197" s="579" t="s">
        <v>1310</v>
      </c>
      <c r="C197" s="579"/>
      <c r="D197" s="579"/>
      <c r="E197" s="579"/>
      <c r="F197" s="579"/>
      <c r="G197" s="579"/>
      <c r="H197" s="138"/>
      <c r="I197" s="336">
        <f>+BCDKT!F109</f>
        <v>462945763</v>
      </c>
      <c r="J197" s="336">
        <v>610287720</v>
      </c>
      <c r="K197" s="246"/>
      <c r="L197" s="246"/>
      <c r="M197" s="246"/>
      <c r="N197" s="246"/>
      <c r="O197" s="246"/>
      <c r="P197" s="248"/>
      <c r="Q197" s="248"/>
      <c r="R197" s="248"/>
    </row>
    <row r="198" spans="1:18" ht="31.5" customHeight="1">
      <c r="A198" s="321"/>
      <c r="B198" s="603" t="s">
        <v>320</v>
      </c>
      <c r="C198" s="603"/>
      <c r="D198" s="603"/>
      <c r="E198" s="603"/>
      <c r="F198" s="603"/>
      <c r="G198" s="603"/>
      <c r="H198" s="603"/>
      <c r="I198" s="237" t="s">
        <v>1626</v>
      </c>
      <c r="J198" s="237" t="s">
        <v>1601</v>
      </c>
      <c r="K198" s="315"/>
      <c r="L198" s="315"/>
      <c r="M198" s="315"/>
      <c r="N198" s="315"/>
      <c r="O198" s="315"/>
      <c r="P198" s="315"/>
      <c r="Q198" s="317"/>
      <c r="R198" s="317"/>
    </row>
    <row r="199" spans="1:18" s="69" customFormat="1" ht="30" customHeight="1">
      <c r="A199" s="326" t="s">
        <v>438</v>
      </c>
      <c r="B199" s="597" t="s">
        <v>1313</v>
      </c>
      <c r="C199" s="597"/>
      <c r="D199" s="597"/>
      <c r="E199" s="597"/>
      <c r="F199" s="597"/>
      <c r="G199" s="597"/>
      <c r="H199" s="597"/>
      <c r="I199" s="597"/>
      <c r="J199" s="597"/>
      <c r="K199" s="9"/>
      <c r="L199" s="9"/>
      <c r="M199" s="9"/>
      <c r="N199" s="9"/>
      <c r="O199" s="9"/>
      <c r="P199" s="337"/>
      <c r="Q199" s="337"/>
      <c r="R199" s="337"/>
    </row>
    <row r="200" spans="1:18" ht="28.5" customHeight="1">
      <c r="A200" s="274" t="s">
        <v>1435</v>
      </c>
      <c r="B200" s="592" t="s">
        <v>1314</v>
      </c>
      <c r="C200" s="578"/>
      <c r="D200" s="578"/>
      <c r="E200" s="578"/>
      <c r="F200" s="578"/>
      <c r="G200" s="578"/>
      <c r="H200" s="578"/>
      <c r="I200" s="338">
        <v>0</v>
      </c>
      <c r="J200" s="338"/>
      <c r="K200" s="246"/>
      <c r="L200" s="246"/>
      <c r="M200" s="246"/>
      <c r="N200" s="246"/>
      <c r="O200" s="246"/>
      <c r="P200" s="248"/>
      <c r="Q200" s="248"/>
      <c r="R200" s="248"/>
    </row>
    <row r="201" spans="1:18" s="68" customFormat="1" ht="30" customHeight="1">
      <c r="A201" s="339" t="s">
        <v>1436</v>
      </c>
      <c r="B201" s="645" t="s">
        <v>1315</v>
      </c>
      <c r="C201" s="645"/>
      <c r="D201" s="645"/>
      <c r="E201" s="645"/>
      <c r="F201" s="645"/>
      <c r="G201" s="645"/>
      <c r="H201" s="645"/>
      <c r="I201" s="338">
        <v>0</v>
      </c>
      <c r="J201" s="338"/>
      <c r="K201" s="329"/>
      <c r="L201" s="329"/>
      <c r="M201" s="329"/>
      <c r="N201" s="329"/>
      <c r="O201" s="329"/>
      <c r="P201" s="329"/>
      <c r="Q201" s="340"/>
      <c r="R201" s="340"/>
    </row>
    <row r="202" spans="1:18" s="69" customFormat="1" ht="30" customHeight="1">
      <c r="A202" s="302" t="s">
        <v>642</v>
      </c>
      <c r="B202" s="663" t="s">
        <v>1316</v>
      </c>
      <c r="C202" s="663"/>
      <c r="D202" s="663"/>
      <c r="E202" s="663"/>
      <c r="F202" s="663"/>
      <c r="G202" s="663"/>
      <c r="H202" s="663"/>
      <c r="I202" s="341"/>
      <c r="J202" s="341"/>
      <c r="K202" s="9"/>
      <c r="L202" s="9"/>
      <c r="M202" s="9"/>
      <c r="N202" s="9"/>
      <c r="O202" s="9"/>
      <c r="P202" s="337"/>
      <c r="Q202" s="341"/>
      <c r="R202" s="337"/>
    </row>
    <row r="203" spans="1:15" ht="13.5">
      <c r="A203" s="342" t="s">
        <v>1437</v>
      </c>
      <c r="B203" s="343"/>
      <c r="C203" s="343"/>
      <c r="D203" s="343"/>
      <c r="E203" s="343"/>
      <c r="F203" s="343"/>
      <c r="G203" s="343"/>
      <c r="H203" s="143"/>
      <c r="I203" s="143"/>
      <c r="J203" s="143"/>
      <c r="K203" s="143"/>
      <c r="L203" s="143"/>
      <c r="M203" s="143"/>
      <c r="N203" s="143"/>
      <c r="O203" s="143"/>
    </row>
    <row r="204" spans="1:18" ht="27.75">
      <c r="A204" s="656"/>
      <c r="B204" s="657"/>
      <c r="C204" s="657"/>
      <c r="D204" s="657"/>
      <c r="E204" s="657"/>
      <c r="F204" s="658"/>
      <c r="G204" s="88" t="s">
        <v>1335</v>
      </c>
      <c r="H204" s="89" t="s">
        <v>1336</v>
      </c>
      <c r="I204" s="89" t="s">
        <v>1340</v>
      </c>
      <c r="J204" s="89" t="s">
        <v>1337</v>
      </c>
      <c r="K204" s="143"/>
      <c r="L204" s="143"/>
      <c r="M204" s="143"/>
      <c r="N204" s="143"/>
      <c r="O204" s="143"/>
      <c r="Q204" s="89" t="s">
        <v>1338</v>
      </c>
      <c r="R204" s="89" t="s">
        <v>1339</v>
      </c>
    </row>
    <row r="205" spans="1:18" ht="19.5" customHeight="1">
      <c r="A205" s="659" t="s">
        <v>1317</v>
      </c>
      <c r="B205" s="660"/>
      <c r="C205" s="660"/>
      <c r="D205" s="660"/>
      <c r="E205" s="660"/>
      <c r="F205" s="660"/>
      <c r="G205" s="90">
        <v>1</v>
      </c>
      <c r="H205" s="91">
        <v>2</v>
      </c>
      <c r="I205" s="91">
        <v>3</v>
      </c>
      <c r="J205" s="91">
        <v>4</v>
      </c>
      <c r="K205" s="91"/>
      <c r="L205" s="91"/>
      <c r="M205" s="91"/>
      <c r="N205" s="91"/>
      <c r="O205" s="91"/>
      <c r="P205" s="91"/>
      <c r="Q205" s="91">
        <v>5</v>
      </c>
      <c r="R205" s="91">
        <v>6</v>
      </c>
    </row>
    <row r="206" spans="1:18" s="69" customFormat="1" ht="19.5" customHeight="1">
      <c r="A206" s="664" t="s">
        <v>1318</v>
      </c>
      <c r="B206" s="664"/>
      <c r="C206" s="664"/>
      <c r="D206" s="664"/>
      <c r="E206" s="664"/>
      <c r="F206" s="664"/>
      <c r="G206" s="344">
        <f>BCDKT!H144</f>
        <v>46536183491</v>
      </c>
      <c r="H206" s="345"/>
      <c r="I206" s="345"/>
      <c r="J206" s="345"/>
      <c r="K206" s="345"/>
      <c r="L206" s="345"/>
      <c r="M206" s="345"/>
      <c r="N206" s="345"/>
      <c r="O206" s="345"/>
      <c r="P206" s="345"/>
      <c r="Q206" s="345"/>
      <c r="R206" s="346">
        <f>SUM(G206:Q206)</f>
        <v>46536183491</v>
      </c>
    </row>
    <row r="207" spans="1:18" ht="19.5" customHeight="1">
      <c r="A207" s="642" t="s">
        <v>1322</v>
      </c>
      <c r="B207" s="642"/>
      <c r="C207" s="642"/>
      <c r="D207" s="642"/>
      <c r="E207" s="642"/>
      <c r="F207" s="642"/>
      <c r="G207" s="347"/>
      <c r="H207" s="348"/>
      <c r="I207" s="348"/>
      <c r="J207" s="348"/>
      <c r="K207" s="348"/>
      <c r="L207" s="348"/>
      <c r="M207" s="348"/>
      <c r="N207" s="348"/>
      <c r="O207" s="348"/>
      <c r="P207" s="348"/>
      <c r="Q207" s="348"/>
      <c r="R207" s="348"/>
    </row>
    <row r="208" spans="1:18" ht="19.5" customHeight="1">
      <c r="A208" s="648" t="s">
        <v>1319</v>
      </c>
      <c r="B208" s="648"/>
      <c r="C208" s="648"/>
      <c r="D208" s="648"/>
      <c r="E208" s="648"/>
      <c r="F208" s="648"/>
      <c r="G208" s="349">
        <v>0</v>
      </c>
      <c r="H208" s="348"/>
      <c r="I208" s="348"/>
      <c r="J208" s="348"/>
      <c r="K208" s="348"/>
      <c r="L208" s="348"/>
      <c r="M208" s="348"/>
      <c r="N208" s="348"/>
      <c r="O208" s="348"/>
      <c r="P208" s="348"/>
      <c r="Q208" s="348"/>
      <c r="R208" s="350">
        <f>SUM(G208:Q208)</f>
        <v>0</v>
      </c>
    </row>
    <row r="209" spans="1:18" ht="19.5" customHeight="1">
      <c r="A209" s="642" t="s">
        <v>1323</v>
      </c>
      <c r="B209" s="642"/>
      <c r="C209" s="642"/>
      <c r="D209" s="642"/>
      <c r="E209" s="642"/>
      <c r="F209" s="642"/>
      <c r="G209" s="347"/>
      <c r="H209" s="348"/>
      <c r="I209" s="348"/>
      <c r="J209" s="348"/>
      <c r="K209" s="348"/>
      <c r="L209" s="348"/>
      <c r="M209" s="348"/>
      <c r="N209" s="348"/>
      <c r="O209" s="348"/>
      <c r="P209" s="348"/>
      <c r="Q209" s="348"/>
      <c r="R209" s="350">
        <f aca="true" t="shared" si="6" ref="R209:R219">SUM(G209:Q209)</f>
        <v>0</v>
      </c>
    </row>
    <row r="210" spans="1:18" ht="19.5" customHeight="1">
      <c r="A210" s="642" t="s">
        <v>1324</v>
      </c>
      <c r="B210" s="648"/>
      <c r="C210" s="648"/>
      <c r="D210" s="648"/>
      <c r="E210" s="648"/>
      <c r="F210" s="648"/>
      <c r="G210" s="347"/>
      <c r="H210" s="348"/>
      <c r="I210" s="348"/>
      <c r="J210" s="348"/>
      <c r="K210" s="348"/>
      <c r="L210" s="348"/>
      <c r="M210" s="348"/>
      <c r="N210" s="348"/>
      <c r="O210" s="348"/>
      <c r="P210" s="348"/>
      <c r="Q210" s="348"/>
      <c r="R210" s="350">
        <f t="shared" si="6"/>
        <v>0</v>
      </c>
    </row>
    <row r="211" spans="1:18" ht="19.5" customHeight="1">
      <c r="A211" s="642" t="s">
        <v>1325</v>
      </c>
      <c r="B211" s="648"/>
      <c r="C211" s="648"/>
      <c r="D211" s="648"/>
      <c r="E211" s="648"/>
      <c r="F211" s="648"/>
      <c r="G211" s="347"/>
      <c r="H211" s="348"/>
      <c r="I211" s="348"/>
      <c r="J211" s="348"/>
      <c r="K211" s="348"/>
      <c r="L211" s="348"/>
      <c r="M211" s="348"/>
      <c r="N211" s="348"/>
      <c r="O211" s="348"/>
      <c r="P211" s="348"/>
      <c r="Q211" s="348"/>
      <c r="R211" s="350">
        <f t="shared" si="6"/>
        <v>0</v>
      </c>
    </row>
    <row r="212" spans="1:18" ht="19.5" customHeight="1">
      <c r="A212" s="642" t="s">
        <v>1326</v>
      </c>
      <c r="B212" s="648"/>
      <c r="C212" s="648"/>
      <c r="D212" s="648"/>
      <c r="E212" s="648"/>
      <c r="F212" s="648"/>
      <c r="G212" s="347"/>
      <c r="H212" s="348"/>
      <c r="I212" s="348"/>
      <c r="J212" s="348"/>
      <c r="K212" s="348"/>
      <c r="L212" s="348"/>
      <c r="M212" s="348"/>
      <c r="N212" s="348"/>
      <c r="O212" s="348"/>
      <c r="P212" s="348"/>
      <c r="Q212" s="348"/>
      <c r="R212" s="350">
        <f t="shared" si="6"/>
        <v>0</v>
      </c>
    </row>
    <row r="213" spans="1:18" s="69" customFormat="1" ht="19.5" customHeight="1">
      <c r="A213" s="647" t="s">
        <v>1327</v>
      </c>
      <c r="B213" s="647"/>
      <c r="C213" s="647"/>
      <c r="D213" s="647"/>
      <c r="E213" s="647"/>
      <c r="F213" s="647"/>
      <c r="G213" s="351">
        <f>+G206+G207+G208+G209-G210-G211-G212</f>
        <v>46536183491</v>
      </c>
      <c r="H213" s="352"/>
      <c r="I213" s="352"/>
      <c r="J213" s="352"/>
      <c r="K213" s="352"/>
      <c r="L213" s="352"/>
      <c r="M213" s="352"/>
      <c r="N213" s="352"/>
      <c r="O213" s="352"/>
      <c r="P213" s="352"/>
      <c r="Q213" s="352"/>
      <c r="R213" s="351">
        <f>+R206+R207+R208+R209-R210-R211-R212</f>
        <v>46536183491</v>
      </c>
    </row>
    <row r="214" spans="1:18" s="68" customFormat="1" ht="19.5" customHeight="1">
      <c r="A214" s="642" t="s">
        <v>1328</v>
      </c>
      <c r="B214" s="648"/>
      <c r="C214" s="648"/>
      <c r="D214" s="648"/>
      <c r="E214" s="648"/>
      <c r="F214" s="648"/>
      <c r="G214" s="349">
        <v>0</v>
      </c>
      <c r="H214" s="78"/>
      <c r="I214" s="78"/>
      <c r="J214" s="78"/>
      <c r="K214" s="78"/>
      <c r="L214" s="78"/>
      <c r="M214" s="78"/>
      <c r="N214" s="78"/>
      <c r="O214" s="78"/>
      <c r="P214" s="78"/>
      <c r="Q214" s="78"/>
      <c r="R214" s="350">
        <f t="shared" si="6"/>
        <v>0</v>
      </c>
    </row>
    <row r="215" spans="1:18" s="68" customFormat="1" ht="19.5" customHeight="1">
      <c r="A215" s="642" t="s">
        <v>1329</v>
      </c>
      <c r="B215" s="648"/>
      <c r="C215" s="648"/>
      <c r="D215" s="648"/>
      <c r="E215" s="648"/>
      <c r="F215" s="648"/>
      <c r="G215" s="349">
        <f>+KQKD!H27</f>
        <v>-110324301</v>
      </c>
      <c r="H215" s="78"/>
      <c r="I215" s="78"/>
      <c r="J215" s="78"/>
      <c r="K215" s="78"/>
      <c r="L215" s="78"/>
      <c r="M215" s="78"/>
      <c r="N215" s="78"/>
      <c r="O215" s="78"/>
      <c r="P215" s="78"/>
      <c r="Q215" s="78"/>
      <c r="R215" s="350">
        <f t="shared" si="6"/>
        <v>-110324301</v>
      </c>
    </row>
    <row r="216" spans="1:18" s="68" customFormat="1" ht="19.5" customHeight="1">
      <c r="A216" s="642" t="s">
        <v>1323</v>
      </c>
      <c r="B216" s="648"/>
      <c r="C216" s="648"/>
      <c r="D216" s="648"/>
      <c r="E216" s="648"/>
      <c r="F216" s="648"/>
      <c r="G216" s="347"/>
      <c r="H216" s="78"/>
      <c r="I216" s="78"/>
      <c r="J216" s="78"/>
      <c r="K216" s="78"/>
      <c r="L216" s="78"/>
      <c r="M216" s="78"/>
      <c r="N216" s="78"/>
      <c r="O216" s="78"/>
      <c r="P216" s="78"/>
      <c r="Q216" s="78"/>
      <c r="R216" s="350">
        <f t="shared" si="6"/>
        <v>0</v>
      </c>
    </row>
    <row r="217" spans="1:18" s="68" customFormat="1" ht="19.5" customHeight="1">
      <c r="A217" s="642" t="s">
        <v>1330</v>
      </c>
      <c r="B217" s="648"/>
      <c r="C217" s="648"/>
      <c r="D217" s="648"/>
      <c r="E217" s="648"/>
      <c r="F217" s="648"/>
      <c r="G217" s="349"/>
      <c r="H217" s="78"/>
      <c r="I217" s="78"/>
      <c r="J217" s="78"/>
      <c r="K217" s="78"/>
      <c r="L217" s="78"/>
      <c r="M217" s="78"/>
      <c r="N217" s="78"/>
      <c r="O217" s="78"/>
      <c r="P217" s="78"/>
      <c r="Q217" s="78"/>
      <c r="R217" s="350">
        <f t="shared" si="6"/>
        <v>0</v>
      </c>
    </row>
    <row r="218" spans="1:18" s="68" customFormat="1" ht="19.5" customHeight="1">
      <c r="A218" s="642" t="s">
        <v>1331</v>
      </c>
      <c r="B218" s="648"/>
      <c r="C218" s="648"/>
      <c r="D218" s="648"/>
      <c r="E218" s="648"/>
      <c r="F218" s="648"/>
      <c r="G218" s="347"/>
      <c r="H218" s="78"/>
      <c r="I218" s="78"/>
      <c r="J218" s="78"/>
      <c r="K218" s="78"/>
      <c r="L218" s="78"/>
      <c r="M218" s="78"/>
      <c r="N218" s="78"/>
      <c r="O218" s="78"/>
      <c r="P218" s="78"/>
      <c r="Q218" s="78"/>
      <c r="R218" s="350">
        <f t="shared" si="6"/>
        <v>0</v>
      </c>
    </row>
    <row r="219" spans="1:18" s="68" customFormat="1" ht="19.5" customHeight="1">
      <c r="A219" s="642" t="s">
        <v>1326</v>
      </c>
      <c r="B219" s="648"/>
      <c r="C219" s="648"/>
      <c r="D219" s="648"/>
      <c r="E219" s="648"/>
      <c r="F219" s="648"/>
      <c r="G219" s="347"/>
      <c r="H219" s="78"/>
      <c r="I219" s="78"/>
      <c r="J219" s="78"/>
      <c r="K219" s="78"/>
      <c r="L219" s="78"/>
      <c r="M219" s="78"/>
      <c r="N219" s="78"/>
      <c r="O219" s="78"/>
      <c r="P219" s="78"/>
      <c r="Q219" s="78"/>
      <c r="R219" s="350">
        <f t="shared" si="6"/>
        <v>0</v>
      </c>
    </row>
    <row r="220" spans="1:18" s="69" customFormat="1" ht="19.5" customHeight="1">
      <c r="A220" s="649" t="s">
        <v>1332</v>
      </c>
      <c r="B220" s="649"/>
      <c r="C220" s="649"/>
      <c r="D220" s="649"/>
      <c r="E220" s="649"/>
      <c r="F220" s="649"/>
      <c r="G220" s="353">
        <f>+G213+G214+G215+G216-G217-G218-G219</f>
        <v>46425859190</v>
      </c>
      <c r="H220" s="354"/>
      <c r="I220" s="354"/>
      <c r="J220" s="354"/>
      <c r="K220" s="354"/>
      <c r="L220" s="354"/>
      <c r="M220" s="354"/>
      <c r="N220" s="354"/>
      <c r="O220" s="354"/>
      <c r="P220" s="354"/>
      <c r="Q220" s="354"/>
      <c r="R220" s="355">
        <f>SUM(G220:Q220)</f>
        <v>46425859190</v>
      </c>
    </row>
    <row r="221" spans="1:15" ht="19.5" customHeight="1">
      <c r="A221" s="356"/>
      <c r="B221" s="357"/>
      <c r="C221" s="358"/>
      <c r="D221" s="358"/>
      <c r="E221" s="358"/>
      <c r="F221" s="358"/>
      <c r="G221" s="358"/>
      <c r="H221" s="143"/>
      <c r="I221" s="143"/>
      <c r="J221" s="143"/>
      <c r="K221" s="143"/>
      <c r="L221" s="143"/>
      <c r="M221" s="143"/>
      <c r="N221" s="143"/>
      <c r="O221" s="143"/>
    </row>
    <row r="222" spans="1:15" ht="24.75">
      <c r="A222" s="651" t="s">
        <v>1438</v>
      </c>
      <c r="B222" s="651"/>
      <c r="C222" s="651"/>
      <c r="D222" s="651"/>
      <c r="E222" s="651"/>
      <c r="F222" s="651"/>
      <c r="G222" s="651"/>
      <c r="H222" s="651"/>
      <c r="I222" s="387" t="s">
        <v>1626</v>
      </c>
      <c r="J222" s="526" t="s">
        <v>1601</v>
      </c>
      <c r="K222" s="656" t="s">
        <v>1320</v>
      </c>
      <c r="L222" s="658"/>
      <c r="M222" s="143"/>
      <c r="N222" s="143"/>
      <c r="O222" s="143"/>
    </row>
    <row r="223" spans="1:15" ht="19.5" customHeight="1">
      <c r="A223" s="652" t="s">
        <v>1333</v>
      </c>
      <c r="B223" s="652"/>
      <c r="C223" s="652"/>
      <c r="D223" s="652"/>
      <c r="E223" s="652"/>
      <c r="F223" s="652"/>
      <c r="G223" s="652"/>
      <c r="H223" s="652"/>
      <c r="I223" s="359">
        <v>41475000000</v>
      </c>
      <c r="J223" s="359">
        <v>54950000000</v>
      </c>
      <c r="K223" s="661"/>
      <c r="L223" s="661"/>
      <c r="M223" s="143"/>
      <c r="N223" s="143"/>
      <c r="O223" s="143"/>
    </row>
    <row r="224" spans="1:15" ht="19.5" customHeight="1">
      <c r="A224" s="642" t="s">
        <v>1334</v>
      </c>
      <c r="B224" s="642"/>
      <c r="C224" s="642"/>
      <c r="D224" s="642"/>
      <c r="E224" s="642"/>
      <c r="F224" s="642"/>
      <c r="G224" s="642"/>
      <c r="H224" s="642"/>
      <c r="I224" s="360">
        <f>13223200000+251800000</f>
        <v>13475000000</v>
      </c>
      <c r="J224" s="360"/>
      <c r="K224" s="662">
        <v>0</v>
      </c>
      <c r="L224" s="662"/>
      <c r="M224" s="143"/>
      <c r="N224" s="143"/>
      <c r="O224" s="143"/>
    </row>
    <row r="225" spans="1:15" ht="19.5" customHeight="1">
      <c r="A225" s="653" t="s">
        <v>1321</v>
      </c>
      <c r="B225" s="653"/>
      <c r="C225" s="653"/>
      <c r="D225" s="653"/>
      <c r="E225" s="653"/>
      <c r="F225" s="653"/>
      <c r="G225" s="653"/>
      <c r="H225" s="653"/>
      <c r="I225" s="361"/>
      <c r="J225" s="361"/>
      <c r="K225" s="650"/>
      <c r="L225" s="650"/>
      <c r="M225" s="143"/>
      <c r="N225" s="143"/>
      <c r="O225" s="143"/>
    </row>
    <row r="226" spans="1:15" ht="19.5" customHeight="1">
      <c r="A226" s="356"/>
      <c r="B226" s="357"/>
      <c r="C226" s="358"/>
      <c r="D226" s="358"/>
      <c r="E226" s="358"/>
      <c r="F226" s="358"/>
      <c r="G226" s="358"/>
      <c r="H226" s="143"/>
      <c r="I226" s="143"/>
      <c r="J226" s="143"/>
      <c r="K226" s="143"/>
      <c r="L226" s="143"/>
      <c r="M226" s="143"/>
      <c r="N226" s="143"/>
      <c r="O226" s="143"/>
    </row>
    <row r="227" spans="1:20" ht="30" customHeight="1">
      <c r="A227" s="321" t="s">
        <v>671</v>
      </c>
      <c r="B227" s="643" t="s">
        <v>361</v>
      </c>
      <c r="C227" s="643"/>
      <c r="D227" s="643"/>
      <c r="E227" s="643"/>
      <c r="F227" s="643"/>
      <c r="G227" s="643"/>
      <c r="H227" s="643"/>
      <c r="I227" s="643"/>
      <c r="J227" s="643"/>
      <c r="K227" s="643"/>
      <c r="L227" s="643"/>
      <c r="M227" s="643"/>
      <c r="N227" s="643"/>
      <c r="O227" s="643"/>
      <c r="P227" s="643"/>
      <c r="Q227" s="643"/>
      <c r="R227" s="643"/>
      <c r="S227" s="362"/>
      <c r="T227" s="363"/>
    </row>
    <row r="228" spans="1:20" ht="30" customHeight="1">
      <c r="A228" s="235"/>
      <c r="B228" s="619" t="s">
        <v>320</v>
      </c>
      <c r="C228" s="619"/>
      <c r="D228" s="619"/>
      <c r="E228" s="619"/>
      <c r="F228" s="619"/>
      <c r="G228" s="619"/>
      <c r="H228" s="619"/>
      <c r="I228" s="237" t="s">
        <v>1631</v>
      </c>
      <c r="J228" s="237" t="s">
        <v>1632</v>
      </c>
      <c r="K228" s="236"/>
      <c r="L228" s="236"/>
      <c r="M228" s="236"/>
      <c r="N228" s="236"/>
      <c r="O228" s="236"/>
      <c r="P228" s="236"/>
      <c r="Q228" s="238"/>
      <c r="R228" s="238"/>
      <c r="S228" s="362"/>
      <c r="T228" s="363"/>
    </row>
    <row r="229" spans="1:20" ht="30" customHeight="1">
      <c r="A229" s="314" t="s">
        <v>1242</v>
      </c>
      <c r="B229" s="579" t="s">
        <v>113</v>
      </c>
      <c r="C229" s="579"/>
      <c r="D229" s="579"/>
      <c r="E229" s="579"/>
      <c r="F229" s="579"/>
      <c r="G229" s="244"/>
      <c r="H229" s="84"/>
      <c r="I229" s="364">
        <f>+I230</f>
        <v>14442914073</v>
      </c>
      <c r="J229" s="364">
        <f>+J230</f>
        <v>10384329374</v>
      </c>
      <c r="K229" s="246"/>
      <c r="L229" s="246"/>
      <c r="M229" s="246"/>
      <c r="N229" s="246"/>
      <c r="O229" s="246"/>
      <c r="P229" s="248"/>
      <c r="Q229" s="248"/>
      <c r="R229" s="248"/>
      <c r="S229" s="365"/>
      <c r="T229" s="363"/>
    </row>
    <row r="230" spans="1:20" ht="30" customHeight="1">
      <c r="A230" s="244"/>
      <c r="B230" s="569" t="s">
        <v>114</v>
      </c>
      <c r="C230" s="569"/>
      <c r="D230" s="569"/>
      <c r="E230" s="569"/>
      <c r="F230" s="569"/>
      <c r="G230" s="569"/>
      <c r="H230" s="569"/>
      <c r="I230" s="84">
        <f>KQKD!F11</f>
        <v>14442914073</v>
      </c>
      <c r="J230" s="366">
        <f>+KQKD!G11</f>
        <v>10384329374</v>
      </c>
      <c r="K230" s="246"/>
      <c r="L230" s="246"/>
      <c r="M230" s="246"/>
      <c r="N230" s="246"/>
      <c r="O230" s="246"/>
      <c r="P230" s="248"/>
      <c r="Q230" s="248"/>
      <c r="R230" s="248"/>
      <c r="S230" s="367"/>
      <c r="T230" s="363"/>
    </row>
    <row r="231" spans="1:20" ht="30" customHeight="1">
      <c r="A231" s="302" t="s">
        <v>1243</v>
      </c>
      <c r="B231" s="579" t="s">
        <v>115</v>
      </c>
      <c r="C231" s="579"/>
      <c r="D231" s="579"/>
      <c r="E231" s="579"/>
      <c r="F231" s="579"/>
      <c r="G231" s="579"/>
      <c r="H231" s="579"/>
      <c r="I231" s="323">
        <v>0</v>
      </c>
      <c r="J231" s="323">
        <v>0</v>
      </c>
      <c r="K231" s="246"/>
      <c r="L231" s="246"/>
      <c r="M231" s="246"/>
      <c r="N231" s="246"/>
      <c r="O231" s="246"/>
      <c r="P231" s="248"/>
      <c r="Q231" s="248"/>
      <c r="R231" s="248"/>
      <c r="S231" s="367"/>
      <c r="T231" s="363"/>
    </row>
    <row r="232" spans="1:20" ht="30" customHeight="1">
      <c r="A232" s="302" t="s">
        <v>1244</v>
      </c>
      <c r="B232" s="579" t="s">
        <v>577</v>
      </c>
      <c r="C232" s="579"/>
      <c r="D232" s="579"/>
      <c r="E232" s="579"/>
      <c r="F232" s="579"/>
      <c r="G232" s="579"/>
      <c r="H232" s="579"/>
      <c r="I232" s="84">
        <f>KQKD!F12</f>
        <v>12791462081</v>
      </c>
      <c r="J232" s="84">
        <f>+KQKD!G12</f>
        <v>9389849978</v>
      </c>
      <c r="K232" s="246"/>
      <c r="L232" s="246"/>
      <c r="M232" s="246"/>
      <c r="N232" s="246"/>
      <c r="O232" s="246"/>
      <c r="P232" s="248"/>
      <c r="Q232" s="248"/>
      <c r="R232" s="248"/>
      <c r="S232" s="367"/>
      <c r="T232" s="363"/>
    </row>
    <row r="233" spans="1:20" ht="30" customHeight="1">
      <c r="A233" s="302" t="s">
        <v>1247</v>
      </c>
      <c r="B233" s="579" t="s">
        <v>362</v>
      </c>
      <c r="C233" s="579"/>
      <c r="D233" s="579"/>
      <c r="E233" s="579"/>
      <c r="F233" s="579"/>
      <c r="G233" s="579"/>
      <c r="H233" s="9"/>
      <c r="I233" s="336">
        <f>SUM(I234:I238)</f>
        <v>643676</v>
      </c>
      <c r="J233" s="336">
        <f>SUM(J234:J238)</f>
        <v>4208644</v>
      </c>
      <c r="K233" s="9"/>
      <c r="L233" s="9"/>
      <c r="M233" s="9"/>
      <c r="N233" s="9"/>
      <c r="O233" s="9"/>
      <c r="P233" s="337"/>
      <c r="Q233" s="337"/>
      <c r="R233" s="337"/>
      <c r="S233" s="365"/>
      <c r="T233" s="363"/>
    </row>
    <row r="234" spans="1:20" s="189" customFormat="1" ht="30" customHeight="1">
      <c r="A234" s="302"/>
      <c r="B234" s="569" t="s">
        <v>64</v>
      </c>
      <c r="C234" s="569"/>
      <c r="D234" s="569"/>
      <c r="E234" s="569"/>
      <c r="F234" s="569"/>
      <c r="G234" s="569"/>
      <c r="H234" s="569"/>
      <c r="I234" s="31">
        <f>KQKD!F14</f>
        <v>643676</v>
      </c>
      <c r="J234" s="31">
        <f>+KQKD!G14</f>
        <v>4208644</v>
      </c>
      <c r="K234" s="9"/>
      <c r="L234" s="9"/>
      <c r="M234" s="9"/>
      <c r="N234" s="9"/>
      <c r="O234" s="9"/>
      <c r="P234" s="337"/>
      <c r="Q234" s="337"/>
      <c r="R234" s="337"/>
      <c r="S234" s="368"/>
      <c r="T234" s="369"/>
    </row>
    <row r="235" spans="1:18" ht="30" customHeight="1">
      <c r="A235" s="302"/>
      <c r="B235" s="569" t="s">
        <v>1111</v>
      </c>
      <c r="C235" s="569"/>
      <c r="D235" s="569"/>
      <c r="E235" s="569"/>
      <c r="F235" s="569"/>
      <c r="G235" s="569"/>
      <c r="H235" s="569"/>
      <c r="I235" s="31"/>
      <c r="J235" s="31"/>
      <c r="K235" s="9"/>
      <c r="L235" s="9"/>
      <c r="M235" s="9"/>
      <c r="N235" s="9"/>
      <c r="O235" s="9"/>
      <c r="P235" s="337"/>
      <c r="Q235" s="337"/>
      <c r="R235" s="337"/>
    </row>
    <row r="236" spans="1:18" ht="30" customHeight="1">
      <c r="A236" s="302"/>
      <c r="B236" s="569" t="s">
        <v>753</v>
      </c>
      <c r="C236" s="569"/>
      <c r="D236" s="569"/>
      <c r="E236" s="569"/>
      <c r="F236" s="569"/>
      <c r="G236" s="569"/>
      <c r="H236" s="32"/>
      <c r="I236" s="10"/>
      <c r="J236" s="10"/>
      <c r="K236" s="9"/>
      <c r="L236" s="9"/>
      <c r="M236" s="9"/>
      <c r="N236" s="9"/>
      <c r="O236" s="9"/>
      <c r="P236" s="337"/>
      <c r="Q236" s="337"/>
      <c r="R236" s="337"/>
    </row>
    <row r="237" spans="1:18" ht="30" customHeight="1">
      <c r="A237" s="302"/>
      <c r="B237" s="569" t="s">
        <v>754</v>
      </c>
      <c r="C237" s="569"/>
      <c r="D237" s="569"/>
      <c r="E237" s="569"/>
      <c r="F237" s="569"/>
      <c r="G237" s="569"/>
      <c r="H237" s="32"/>
      <c r="I237" s="33"/>
      <c r="J237" s="33"/>
      <c r="K237" s="9"/>
      <c r="L237" s="9"/>
      <c r="M237" s="9"/>
      <c r="N237" s="9"/>
      <c r="O237" s="9"/>
      <c r="P237" s="337"/>
      <c r="Q237" s="337"/>
      <c r="R237" s="337"/>
    </row>
    <row r="238" spans="1:18" ht="30" customHeight="1">
      <c r="A238" s="302"/>
      <c r="B238" s="569" t="s">
        <v>755</v>
      </c>
      <c r="C238" s="569"/>
      <c r="D238" s="569"/>
      <c r="E238" s="569"/>
      <c r="F238" s="569"/>
      <c r="G238" s="569"/>
      <c r="H238" s="569"/>
      <c r="I238" s="33"/>
      <c r="J238" s="33"/>
      <c r="K238" s="9"/>
      <c r="L238" s="9"/>
      <c r="M238" s="9"/>
      <c r="N238" s="9"/>
      <c r="O238" s="9"/>
      <c r="P238" s="337"/>
      <c r="Q238" s="337"/>
      <c r="R238" s="337"/>
    </row>
    <row r="239" spans="1:20" s="69" customFormat="1" ht="27" customHeight="1">
      <c r="A239" s="302" t="s">
        <v>1248</v>
      </c>
      <c r="B239" s="609" t="s">
        <v>756</v>
      </c>
      <c r="C239" s="609"/>
      <c r="D239" s="609"/>
      <c r="E239" s="609"/>
      <c r="F239" s="609"/>
      <c r="G239" s="609"/>
      <c r="H239" s="138"/>
      <c r="I239" s="370">
        <f>+I240+I244</f>
        <v>29505760</v>
      </c>
      <c r="J239" s="370">
        <f>+J240+J244</f>
        <v>194461379</v>
      </c>
      <c r="K239" s="9"/>
      <c r="L239" s="9"/>
      <c r="M239" s="9"/>
      <c r="N239" s="9"/>
      <c r="O239" s="9"/>
      <c r="P239" s="337"/>
      <c r="Q239" s="371"/>
      <c r="R239" s="337"/>
      <c r="T239" s="372"/>
    </row>
    <row r="240" spans="1:18" ht="30" customHeight="1">
      <c r="A240" s="302"/>
      <c r="B240" s="615" t="s">
        <v>1154</v>
      </c>
      <c r="C240" s="615"/>
      <c r="D240" s="615"/>
      <c r="E240" s="615"/>
      <c r="F240" s="615"/>
      <c r="G240" s="615"/>
      <c r="H240" s="615"/>
      <c r="I240" s="373">
        <f>+KQKD!F16</f>
        <v>29505760</v>
      </c>
      <c r="J240" s="374">
        <f>+KQKD!G16</f>
        <v>194461379</v>
      </c>
      <c r="K240" s="9"/>
      <c r="L240" s="9"/>
      <c r="M240" s="9"/>
      <c r="N240" s="9"/>
      <c r="O240" s="9"/>
      <c r="P240" s="337"/>
      <c r="Q240" s="337"/>
      <c r="R240" s="337"/>
    </row>
    <row r="241" spans="1:18" ht="30" customHeight="1">
      <c r="A241" s="302"/>
      <c r="B241" s="569" t="s">
        <v>456</v>
      </c>
      <c r="C241" s="569"/>
      <c r="D241" s="569"/>
      <c r="E241" s="569"/>
      <c r="F241" s="569"/>
      <c r="G241" s="569"/>
      <c r="H241" s="569"/>
      <c r="I241" s="31">
        <v>0</v>
      </c>
      <c r="J241" s="31">
        <v>0</v>
      </c>
      <c r="K241" s="9"/>
      <c r="L241" s="9"/>
      <c r="M241" s="9"/>
      <c r="N241" s="9"/>
      <c r="O241" s="9"/>
      <c r="P241" s="337"/>
      <c r="Q241" s="337"/>
      <c r="R241" s="337"/>
    </row>
    <row r="242" spans="1:18" ht="30" customHeight="1">
      <c r="A242" s="302"/>
      <c r="B242" s="569" t="s">
        <v>1155</v>
      </c>
      <c r="C242" s="569"/>
      <c r="D242" s="569"/>
      <c r="E242" s="569"/>
      <c r="F242" s="569"/>
      <c r="G242" s="569"/>
      <c r="H242" s="569"/>
      <c r="I242" s="31"/>
      <c r="J242" s="31"/>
      <c r="K242" s="9"/>
      <c r="L242" s="9"/>
      <c r="M242" s="9"/>
      <c r="N242" s="9"/>
      <c r="O242" s="9"/>
      <c r="P242" s="337"/>
      <c r="Q242" s="337"/>
      <c r="R242" s="337"/>
    </row>
    <row r="243" spans="1:18" ht="30" customHeight="1">
      <c r="A243" s="302"/>
      <c r="B243" s="569" t="s">
        <v>1156</v>
      </c>
      <c r="C243" s="569"/>
      <c r="D243" s="569"/>
      <c r="E243" s="569"/>
      <c r="F243" s="569"/>
      <c r="G243" s="569"/>
      <c r="H243" s="569"/>
      <c r="I243" s="31"/>
      <c r="J243" s="31"/>
      <c r="K243" s="9"/>
      <c r="L243" s="9"/>
      <c r="M243" s="9"/>
      <c r="N243" s="9"/>
      <c r="O243" s="9"/>
      <c r="P243" s="337"/>
      <c r="Q243" s="337"/>
      <c r="R243" s="337"/>
    </row>
    <row r="244" spans="1:18" ht="27" customHeight="1">
      <c r="A244" s="302"/>
      <c r="B244" s="569" t="s">
        <v>1157</v>
      </c>
      <c r="C244" s="569"/>
      <c r="D244" s="569"/>
      <c r="E244" s="569"/>
      <c r="F244" s="569"/>
      <c r="G244" s="569"/>
      <c r="H244" s="569"/>
      <c r="I244" s="31">
        <v>0</v>
      </c>
      <c r="J244" s="31">
        <v>0</v>
      </c>
      <c r="K244" s="9"/>
      <c r="L244" s="9"/>
      <c r="M244" s="9"/>
      <c r="N244" s="9"/>
      <c r="O244" s="9"/>
      <c r="P244" s="337"/>
      <c r="Q244" s="337"/>
      <c r="R244" s="337"/>
    </row>
    <row r="245" spans="1:20" s="69" customFormat="1" ht="27" customHeight="1">
      <c r="A245" s="302" t="s">
        <v>693</v>
      </c>
      <c r="B245" s="609" t="s">
        <v>1342</v>
      </c>
      <c r="C245" s="609"/>
      <c r="D245" s="609"/>
      <c r="E245" s="609"/>
      <c r="F245" s="609"/>
      <c r="G245" s="609"/>
      <c r="H245" s="138"/>
      <c r="I245" s="370">
        <f>+KQKD!F20</f>
        <v>265406045</v>
      </c>
      <c r="J245" s="370">
        <f>+KQKD!G20</f>
        <v>243149723</v>
      </c>
      <c r="K245" s="9"/>
      <c r="L245" s="9"/>
      <c r="M245" s="9"/>
      <c r="N245" s="9"/>
      <c r="O245" s="9"/>
      <c r="P245" s="337"/>
      <c r="Q245" s="371"/>
      <c r="R245" s="337"/>
      <c r="T245" s="372"/>
    </row>
    <row r="246" spans="1:20" s="69" customFormat="1" ht="27" customHeight="1">
      <c r="A246" s="302" t="s">
        <v>694</v>
      </c>
      <c r="B246" s="609" t="s">
        <v>1343</v>
      </c>
      <c r="C246" s="609"/>
      <c r="D246" s="609"/>
      <c r="E246" s="609"/>
      <c r="F246" s="609"/>
      <c r="G246" s="609"/>
      <c r="H246" s="138"/>
      <c r="I246" s="370">
        <f>+KQKD!F21</f>
        <v>112255536</v>
      </c>
      <c r="J246" s="370">
        <f>+KQKD!G21</f>
        <v>0</v>
      </c>
      <c r="K246" s="9"/>
      <c r="L246" s="9"/>
      <c r="M246" s="9"/>
      <c r="N246" s="9"/>
      <c r="O246" s="9"/>
      <c r="P246" s="337"/>
      <c r="Q246" s="371"/>
      <c r="R246" s="337"/>
      <c r="T246" s="372"/>
    </row>
    <row r="247" spans="1:20" s="69" customFormat="1" ht="24.75">
      <c r="A247" s="375" t="s">
        <v>389</v>
      </c>
      <c r="B247" s="609" t="s">
        <v>1344</v>
      </c>
      <c r="C247" s="609"/>
      <c r="D247" s="609"/>
      <c r="E247" s="609"/>
      <c r="F247" s="609"/>
      <c r="G247" s="609"/>
      <c r="H247" s="609"/>
      <c r="I247" s="237" t="s">
        <v>1631</v>
      </c>
      <c r="J247" s="237" t="s">
        <v>1632</v>
      </c>
      <c r="K247" s="9"/>
      <c r="L247" s="9"/>
      <c r="M247" s="9"/>
      <c r="N247" s="9"/>
      <c r="O247" s="9"/>
      <c r="P247" s="337"/>
      <c r="Q247" s="371"/>
      <c r="R247" s="337"/>
      <c r="T247" s="372"/>
    </row>
    <row r="248" spans="1:20" s="68" customFormat="1" ht="27" customHeight="1">
      <c r="A248" s="274" t="s">
        <v>1345</v>
      </c>
      <c r="B248" s="568" t="s">
        <v>1346</v>
      </c>
      <c r="C248" s="568"/>
      <c r="D248" s="568"/>
      <c r="E248" s="568"/>
      <c r="F248" s="568"/>
      <c r="G248" s="568"/>
      <c r="H248" s="92"/>
      <c r="I248" s="31">
        <v>0</v>
      </c>
      <c r="J248" s="31">
        <v>0</v>
      </c>
      <c r="K248" s="246"/>
      <c r="L248" s="246"/>
      <c r="M248" s="246"/>
      <c r="N248" s="246"/>
      <c r="O248" s="246"/>
      <c r="P248" s="301"/>
      <c r="Q248" s="376"/>
      <c r="R248" s="301"/>
      <c r="T248" s="377"/>
    </row>
    <row r="249" spans="1:20" s="68" customFormat="1" ht="27" customHeight="1">
      <c r="A249" s="274" t="s">
        <v>1347</v>
      </c>
      <c r="B249" s="568" t="s">
        <v>1348</v>
      </c>
      <c r="C249" s="568"/>
      <c r="D249" s="568"/>
      <c r="E249" s="568"/>
      <c r="F249" s="568"/>
      <c r="G249" s="568"/>
      <c r="H249" s="92"/>
      <c r="I249" s="31">
        <f>+KQKD!F18</f>
        <v>1027596730</v>
      </c>
      <c r="J249" s="31">
        <f>+KQKD!G18</f>
        <v>1467128442</v>
      </c>
      <c r="K249" s="246"/>
      <c r="L249" s="246"/>
      <c r="M249" s="246"/>
      <c r="N249" s="246"/>
      <c r="O249" s="246"/>
      <c r="P249" s="301"/>
      <c r="Q249" s="376"/>
      <c r="R249" s="301"/>
      <c r="T249" s="377"/>
    </row>
    <row r="250" spans="1:20" ht="33.75" customHeight="1">
      <c r="A250" s="302" t="s">
        <v>390</v>
      </c>
      <c r="B250" s="579" t="s">
        <v>1158</v>
      </c>
      <c r="C250" s="579"/>
      <c r="D250" s="579"/>
      <c r="E250" s="579"/>
      <c r="F250" s="579"/>
      <c r="G250" s="579"/>
      <c r="H250" s="579"/>
      <c r="I250" s="336">
        <f>+SUM(I251:I252,I255:I257)</f>
        <v>12809989454</v>
      </c>
      <c r="J250" s="336">
        <f>+SUM(J251:J252,J255:J257)</f>
        <v>10350352800</v>
      </c>
      <c r="K250" s="9"/>
      <c r="L250" s="9"/>
      <c r="M250" s="9"/>
      <c r="N250" s="9"/>
      <c r="O250" s="9"/>
      <c r="P250" s="337"/>
      <c r="Q250" s="378"/>
      <c r="R250" s="341"/>
      <c r="S250" s="193"/>
      <c r="T250" s="372"/>
    </row>
    <row r="251" spans="1:20" ht="33" customHeight="1">
      <c r="A251" s="302"/>
      <c r="B251" s="569" t="s">
        <v>578</v>
      </c>
      <c r="C251" s="569"/>
      <c r="D251" s="569"/>
      <c r="E251" s="569"/>
      <c r="F251" s="569"/>
      <c r="G251" s="569"/>
      <c r="H251" s="569"/>
      <c r="I251" s="379">
        <v>4863084085</v>
      </c>
      <c r="J251" s="379">
        <v>4467092650</v>
      </c>
      <c r="K251" s="9"/>
      <c r="L251" s="9"/>
      <c r="M251" s="9"/>
      <c r="N251" s="9"/>
      <c r="O251" s="9"/>
      <c r="P251" s="337"/>
      <c r="Q251" s="337"/>
      <c r="R251" s="337"/>
      <c r="S251" s="378"/>
      <c r="T251" s="378"/>
    </row>
    <row r="252" spans="1:20" ht="30.75" customHeight="1">
      <c r="A252" s="302"/>
      <c r="B252" s="569" t="s">
        <v>991</v>
      </c>
      <c r="C252" s="569"/>
      <c r="D252" s="569"/>
      <c r="E252" s="569"/>
      <c r="F252" s="569"/>
      <c r="G252" s="569"/>
      <c r="H252" s="569"/>
      <c r="I252" s="31">
        <f>SUM(I253:I254)</f>
        <v>2591637728</v>
      </c>
      <c r="J252" s="31">
        <f>SUM(J253:J254)</f>
        <v>1734090950</v>
      </c>
      <c r="K252" s="9"/>
      <c r="L252" s="9"/>
      <c r="M252" s="9"/>
      <c r="N252" s="9"/>
      <c r="O252" s="9"/>
      <c r="P252" s="337"/>
      <c r="Q252" s="337"/>
      <c r="R252" s="337"/>
      <c r="T252" s="378"/>
    </row>
    <row r="253" spans="1:20" ht="36" customHeight="1">
      <c r="A253" s="302"/>
      <c r="B253" s="260"/>
      <c r="C253" s="569" t="s">
        <v>992</v>
      </c>
      <c r="D253" s="569"/>
      <c r="E253" s="569"/>
      <c r="F253" s="569"/>
      <c r="G253" s="569"/>
      <c r="H253" s="569"/>
      <c r="I253" s="10">
        <v>2428688379</v>
      </c>
      <c r="J253" s="31">
        <v>1639364645</v>
      </c>
      <c r="K253" s="9"/>
      <c r="L253" s="9"/>
      <c r="M253" s="9"/>
      <c r="N253" s="9"/>
      <c r="O253" s="9"/>
      <c r="P253" s="337"/>
      <c r="Q253" s="337"/>
      <c r="R253" s="337"/>
      <c r="T253" s="378"/>
    </row>
    <row r="254" spans="1:20" ht="32.25" customHeight="1">
      <c r="A254" s="302"/>
      <c r="B254" s="260"/>
      <c r="C254" s="569" t="s">
        <v>223</v>
      </c>
      <c r="D254" s="569"/>
      <c r="E254" s="569"/>
      <c r="F254" s="569"/>
      <c r="G254" s="569"/>
      <c r="H254" s="569"/>
      <c r="I254" s="10">
        <f>133016574+22405416+7527359</f>
        <v>162949349</v>
      </c>
      <c r="J254" s="10">
        <v>94726305</v>
      </c>
      <c r="K254" s="9"/>
      <c r="L254" s="9"/>
      <c r="M254" s="9"/>
      <c r="N254" s="9"/>
      <c r="O254" s="9"/>
      <c r="P254" s="337"/>
      <c r="Q254" s="380"/>
      <c r="R254" s="337"/>
      <c r="T254" s="378"/>
    </row>
    <row r="255" spans="1:20" ht="30.75" customHeight="1">
      <c r="A255" s="302"/>
      <c r="B255" s="569" t="s">
        <v>224</v>
      </c>
      <c r="C255" s="569"/>
      <c r="D255" s="569"/>
      <c r="E255" s="569"/>
      <c r="F255" s="569"/>
      <c r="G255" s="569"/>
      <c r="H255" s="569"/>
      <c r="I255" s="31">
        <v>1884858071</v>
      </c>
      <c r="J255" s="10">
        <v>1781597723</v>
      </c>
      <c r="K255" s="9"/>
      <c r="L255" s="9"/>
      <c r="M255" s="9"/>
      <c r="N255" s="9"/>
      <c r="O255" s="9"/>
      <c r="P255" s="337"/>
      <c r="Q255" s="337"/>
      <c r="R255" s="337"/>
      <c r="T255" s="378"/>
    </row>
    <row r="256" spans="1:20" ht="30.75" customHeight="1">
      <c r="A256" s="302"/>
      <c r="B256" s="569" t="s">
        <v>225</v>
      </c>
      <c r="C256" s="569"/>
      <c r="D256" s="569"/>
      <c r="E256" s="569"/>
      <c r="F256" s="569"/>
      <c r="G256" s="569"/>
      <c r="H256" s="569"/>
      <c r="I256" s="31"/>
      <c r="J256" s="31"/>
      <c r="K256" s="246"/>
      <c r="L256" s="246"/>
      <c r="M256" s="246"/>
      <c r="N256" s="246"/>
      <c r="O256" s="246"/>
      <c r="P256" s="248"/>
      <c r="Q256" s="248"/>
      <c r="R256" s="248"/>
      <c r="T256" s="378"/>
    </row>
    <row r="257" spans="1:20" ht="36" customHeight="1">
      <c r="A257" s="244"/>
      <c r="B257" s="569" t="s">
        <v>226</v>
      </c>
      <c r="C257" s="569"/>
      <c r="D257" s="569"/>
      <c r="E257" s="569"/>
      <c r="F257" s="569"/>
      <c r="G257" s="569"/>
      <c r="H257" s="569"/>
      <c r="I257" s="281">
        <v>3470409570</v>
      </c>
      <c r="J257" s="31">
        <v>2367571477</v>
      </c>
      <c r="K257" s="246"/>
      <c r="L257" s="246"/>
      <c r="M257" s="246"/>
      <c r="N257" s="246"/>
      <c r="O257" s="246"/>
      <c r="P257" s="248"/>
      <c r="Q257" s="248"/>
      <c r="R257" s="248"/>
      <c r="T257" s="378"/>
    </row>
    <row r="258" spans="1:18" ht="30" customHeight="1">
      <c r="A258" s="302" t="s">
        <v>1257</v>
      </c>
      <c r="B258" s="579" t="s">
        <v>1159</v>
      </c>
      <c r="C258" s="579"/>
      <c r="D258" s="579"/>
      <c r="E258" s="579"/>
      <c r="F258" s="579"/>
      <c r="G258" s="579"/>
      <c r="H258" s="579"/>
      <c r="I258" s="270"/>
      <c r="J258" s="270"/>
      <c r="K258" s="246"/>
      <c r="L258" s="246"/>
      <c r="M258" s="246"/>
      <c r="N258" s="246"/>
      <c r="O258" s="246"/>
      <c r="P258" s="248"/>
      <c r="Q258" s="248"/>
      <c r="R258" s="248"/>
    </row>
    <row r="259" spans="1:20" ht="33" customHeight="1">
      <c r="A259" s="244"/>
      <c r="B259" s="569" t="s">
        <v>1214</v>
      </c>
      <c r="C259" s="569"/>
      <c r="D259" s="569"/>
      <c r="E259" s="569"/>
      <c r="F259" s="569"/>
      <c r="G259" s="569"/>
      <c r="H259" s="569"/>
      <c r="I259" s="381">
        <f>+KQKD!F23</f>
        <v>748143687</v>
      </c>
      <c r="J259" s="381">
        <f>+KQKD!G23</f>
        <v>-419752058</v>
      </c>
      <c r="K259" s="246"/>
      <c r="L259" s="246"/>
      <c r="M259" s="246"/>
      <c r="N259" s="246"/>
      <c r="O259" s="246"/>
      <c r="P259" s="248"/>
      <c r="Q259" s="248"/>
      <c r="R259" s="248"/>
      <c r="T259" s="378"/>
    </row>
    <row r="260" spans="1:20" ht="48" customHeight="1">
      <c r="A260" s="244"/>
      <c r="B260" s="568" t="s">
        <v>1420</v>
      </c>
      <c r="C260" s="569"/>
      <c r="D260" s="569"/>
      <c r="E260" s="569"/>
      <c r="F260" s="569"/>
      <c r="G260" s="569"/>
      <c r="H260" s="569"/>
      <c r="I260" s="270"/>
      <c r="J260" s="270"/>
      <c r="K260" s="246"/>
      <c r="L260" s="246"/>
      <c r="M260" s="246"/>
      <c r="N260" s="246"/>
      <c r="O260" s="246"/>
      <c r="P260" s="248"/>
      <c r="Q260" s="248"/>
      <c r="R260" s="248"/>
      <c r="T260" s="378"/>
    </row>
    <row r="261" spans="1:18" ht="33.75" customHeight="1">
      <c r="A261" s="244"/>
      <c r="B261" s="569" t="s">
        <v>1005</v>
      </c>
      <c r="C261" s="569"/>
      <c r="D261" s="569"/>
      <c r="E261" s="569"/>
      <c r="F261" s="569"/>
      <c r="G261" s="569"/>
      <c r="H261" s="569"/>
      <c r="I261" s="382"/>
      <c r="J261" s="382"/>
      <c r="K261" s="246"/>
      <c r="L261" s="246"/>
      <c r="M261" s="246"/>
      <c r="N261" s="246"/>
      <c r="O261" s="246"/>
      <c r="P261" s="248"/>
      <c r="Q261" s="248"/>
      <c r="R261" s="248"/>
    </row>
    <row r="262" spans="1:18" ht="30" customHeight="1">
      <c r="A262" s="244"/>
      <c r="B262" s="569" t="s">
        <v>1215</v>
      </c>
      <c r="C262" s="569"/>
      <c r="D262" s="569"/>
      <c r="E262" s="569"/>
      <c r="F262" s="569"/>
      <c r="G262" s="569"/>
      <c r="H262" s="569"/>
      <c r="I262" s="382"/>
      <c r="J262" s="382"/>
      <c r="K262" s="246"/>
      <c r="L262" s="246"/>
      <c r="M262" s="246"/>
      <c r="N262" s="246"/>
      <c r="O262" s="246"/>
      <c r="P262" s="248"/>
      <c r="Q262" s="248"/>
      <c r="R262" s="248"/>
    </row>
    <row r="263" spans="1:18" ht="30" customHeight="1">
      <c r="A263" s="244"/>
      <c r="B263" s="569" t="s">
        <v>1216</v>
      </c>
      <c r="C263" s="569"/>
      <c r="D263" s="569"/>
      <c r="E263" s="569"/>
      <c r="F263" s="569"/>
      <c r="G263" s="569"/>
      <c r="H263" s="569"/>
      <c r="I263" s="382"/>
      <c r="J263" s="382"/>
      <c r="K263" s="246"/>
      <c r="L263" s="246"/>
      <c r="M263" s="246"/>
      <c r="N263" s="246"/>
      <c r="O263" s="246"/>
      <c r="P263" s="248"/>
      <c r="Q263" s="248"/>
      <c r="R263" s="248"/>
    </row>
    <row r="264" spans="1:18" ht="28.5" customHeight="1">
      <c r="A264" s="244"/>
      <c r="B264" s="569" t="s">
        <v>1217</v>
      </c>
      <c r="C264" s="569"/>
      <c r="D264" s="569"/>
      <c r="E264" s="569"/>
      <c r="F264" s="569"/>
      <c r="G264" s="569"/>
      <c r="H264" s="569"/>
      <c r="I264" s="338"/>
      <c r="J264" s="338"/>
      <c r="K264" s="246"/>
      <c r="L264" s="246"/>
      <c r="M264" s="246"/>
      <c r="N264" s="246"/>
      <c r="O264" s="246"/>
      <c r="P264" s="248"/>
      <c r="Q264" s="248"/>
      <c r="R264" s="248"/>
    </row>
    <row r="265" spans="1:18" ht="31.5" customHeight="1">
      <c r="A265" s="244"/>
      <c r="B265" s="569" t="s">
        <v>1004</v>
      </c>
      <c r="C265" s="569"/>
      <c r="D265" s="569"/>
      <c r="E265" s="569"/>
      <c r="F265" s="569"/>
      <c r="G265" s="569"/>
      <c r="H265" s="569"/>
      <c r="I265" s="383">
        <v>0</v>
      </c>
      <c r="J265" s="383">
        <v>0</v>
      </c>
      <c r="K265" s="246"/>
      <c r="L265" s="246"/>
      <c r="M265" s="246"/>
      <c r="N265" s="246"/>
      <c r="O265" s="246"/>
      <c r="P265" s="248"/>
      <c r="Q265" s="248"/>
      <c r="R265" s="248"/>
    </row>
    <row r="266" spans="1:20" ht="28.5" customHeight="1">
      <c r="A266" s="244"/>
      <c r="B266" s="569" t="s">
        <v>1218</v>
      </c>
      <c r="C266" s="569"/>
      <c r="D266" s="569"/>
      <c r="E266" s="569"/>
      <c r="F266" s="569"/>
      <c r="G266" s="569"/>
      <c r="H266" s="569"/>
      <c r="I266" s="338">
        <f>+I259</f>
        <v>748143687</v>
      </c>
      <c r="J266" s="338">
        <f>+J259</f>
        <v>-419752058</v>
      </c>
      <c r="K266" s="246"/>
      <c r="L266" s="246"/>
      <c r="M266" s="246"/>
      <c r="N266" s="246"/>
      <c r="O266" s="246"/>
      <c r="P266" s="248"/>
      <c r="Q266" s="248"/>
      <c r="R266" s="248"/>
      <c r="T266" s="378"/>
    </row>
    <row r="267" spans="1:18" ht="31.5" customHeight="1">
      <c r="A267" s="244"/>
      <c r="B267" s="569" t="s">
        <v>1219</v>
      </c>
      <c r="C267" s="569"/>
      <c r="D267" s="569"/>
      <c r="E267" s="569"/>
      <c r="F267" s="569"/>
      <c r="G267" s="569"/>
      <c r="H267" s="569"/>
      <c r="I267" s="338">
        <v>0</v>
      </c>
      <c r="J267" s="338">
        <v>0</v>
      </c>
      <c r="K267" s="338">
        <f aca="true" t="shared" si="7" ref="K267:P267">+K266*0.22</f>
        <v>0</v>
      </c>
      <c r="L267" s="338">
        <f t="shared" si="7"/>
        <v>0</v>
      </c>
      <c r="M267" s="338">
        <f t="shared" si="7"/>
        <v>0</v>
      </c>
      <c r="N267" s="338">
        <f t="shared" si="7"/>
        <v>0</v>
      </c>
      <c r="O267" s="338">
        <f t="shared" si="7"/>
        <v>0</v>
      </c>
      <c r="P267" s="338">
        <f t="shared" si="7"/>
        <v>0</v>
      </c>
      <c r="Q267" s="248"/>
      <c r="R267" s="248"/>
    </row>
    <row r="268" spans="1:18" ht="30" customHeight="1">
      <c r="A268" s="244"/>
      <c r="B268" s="569" t="s">
        <v>105</v>
      </c>
      <c r="C268" s="569"/>
      <c r="D268" s="569"/>
      <c r="E268" s="569"/>
      <c r="F268" s="569"/>
      <c r="G268" s="569"/>
      <c r="H268" s="569"/>
      <c r="I268" s="338">
        <v>0</v>
      </c>
      <c r="J268" s="338">
        <v>0</v>
      </c>
      <c r="K268" s="246"/>
      <c r="L268" s="246"/>
      <c r="M268" s="246"/>
      <c r="N268" s="246"/>
      <c r="O268" s="246"/>
      <c r="P268" s="248"/>
      <c r="Q268" s="248"/>
      <c r="R268" s="248"/>
    </row>
    <row r="269" spans="1:18" ht="31.5" customHeight="1">
      <c r="A269" s="244"/>
      <c r="B269" s="569" t="s">
        <v>1220</v>
      </c>
      <c r="C269" s="569"/>
      <c r="D269" s="569"/>
      <c r="E269" s="569"/>
      <c r="F269" s="569"/>
      <c r="G269" s="569"/>
      <c r="H269" s="569"/>
      <c r="I269" s="338">
        <f>+I266-I267</f>
        <v>748143687</v>
      </c>
      <c r="J269" s="338">
        <f>+J266-J267</f>
        <v>-419752058</v>
      </c>
      <c r="K269" s="246"/>
      <c r="L269" s="246"/>
      <c r="M269" s="246"/>
      <c r="N269" s="246"/>
      <c r="O269" s="246"/>
      <c r="P269" s="248"/>
      <c r="Q269" s="247"/>
      <c r="R269" s="248"/>
    </row>
    <row r="270" spans="2:20" ht="34.5" customHeight="1">
      <c r="B270" s="143"/>
      <c r="C270" s="639"/>
      <c r="D270" s="639"/>
      <c r="E270" s="639"/>
      <c r="F270" s="639"/>
      <c r="G270" s="639"/>
      <c r="H270" s="639"/>
      <c r="I270" s="639"/>
      <c r="J270" s="640" t="s">
        <v>1633</v>
      </c>
      <c r="K270" s="641"/>
      <c r="L270" s="641"/>
      <c r="M270" s="641"/>
      <c r="N270" s="641"/>
      <c r="O270" s="641"/>
      <c r="P270" s="641"/>
      <c r="Q270" s="641"/>
      <c r="R270" s="641"/>
      <c r="S270" s="142"/>
      <c r="T270" s="142"/>
    </row>
    <row r="271" spans="1:20" ht="43.5" customHeight="1">
      <c r="A271" s="528" t="s">
        <v>1349</v>
      </c>
      <c r="B271" s="528"/>
      <c r="C271" s="528"/>
      <c r="D271" s="528"/>
      <c r="E271" s="528"/>
      <c r="F271" s="528"/>
      <c r="G271" s="638" t="s">
        <v>999</v>
      </c>
      <c r="H271" s="638"/>
      <c r="I271" s="638"/>
      <c r="J271" s="638" t="s">
        <v>605</v>
      </c>
      <c r="K271" s="638"/>
      <c r="L271" s="638"/>
      <c r="M271" s="638"/>
      <c r="N271" s="638"/>
      <c r="O271" s="638"/>
      <c r="P271" s="638"/>
      <c r="Q271" s="638"/>
      <c r="R271" s="638"/>
      <c r="S271" s="142"/>
      <c r="T271" s="142"/>
    </row>
    <row r="272" spans="1:10" ht="36.75" customHeight="1">
      <c r="A272" s="384"/>
      <c r="B272" s="143"/>
      <c r="F272" s="143"/>
      <c r="G272" s="143"/>
      <c r="H272" s="143"/>
      <c r="I272" s="143"/>
      <c r="J272" s="143"/>
    </row>
  </sheetData>
  <sheetProtection/>
  <mergeCells count="265">
    <mergeCell ref="B121:F121"/>
    <mergeCell ref="B165:G165"/>
    <mergeCell ref="B166:H166"/>
    <mergeCell ref="B144:G144"/>
    <mergeCell ref="B156:H156"/>
    <mergeCell ref="B122:F122"/>
    <mergeCell ref="B161:H161"/>
    <mergeCell ref="B123:F123"/>
    <mergeCell ref="B124:F124"/>
    <mergeCell ref="B125:F125"/>
    <mergeCell ref="B110:G110"/>
    <mergeCell ref="B111:G111"/>
    <mergeCell ref="B113:G113"/>
    <mergeCell ref="B163:G163"/>
    <mergeCell ref="B98:H98"/>
    <mergeCell ref="B99:H99"/>
    <mergeCell ref="B114:H114"/>
    <mergeCell ref="B115:H115"/>
    <mergeCell ref="B116:H116"/>
    <mergeCell ref="B120:F120"/>
    <mergeCell ref="B171:G171"/>
    <mergeCell ref="B173:H173"/>
    <mergeCell ref="B201:H201"/>
    <mergeCell ref="B189:H189"/>
    <mergeCell ref="B202:H202"/>
    <mergeCell ref="A212:F212"/>
    <mergeCell ref="A210:F210"/>
    <mergeCell ref="A206:F206"/>
    <mergeCell ref="A205:F205"/>
    <mergeCell ref="K222:L222"/>
    <mergeCell ref="K223:L223"/>
    <mergeCell ref="K224:L224"/>
    <mergeCell ref="A216:F216"/>
    <mergeCell ref="A214:F214"/>
    <mergeCell ref="A215:F215"/>
    <mergeCell ref="B182:H182"/>
    <mergeCell ref="B186:H186"/>
    <mergeCell ref="B195:G195"/>
    <mergeCell ref="B185:H185"/>
    <mergeCell ref="A211:F211"/>
    <mergeCell ref="A204:F204"/>
    <mergeCell ref="B198:H198"/>
    <mergeCell ref="B191:G191"/>
    <mergeCell ref="A207:F207"/>
    <mergeCell ref="A208:F208"/>
    <mergeCell ref="B247:H247"/>
    <mergeCell ref="K225:L225"/>
    <mergeCell ref="A222:H222"/>
    <mergeCell ref="A223:H223"/>
    <mergeCell ref="A224:H224"/>
    <mergeCell ref="A225:H225"/>
    <mergeCell ref="B234:H234"/>
    <mergeCell ref="B233:G233"/>
    <mergeCell ref="B228:H228"/>
    <mergeCell ref="B184:H184"/>
    <mergeCell ref="B177:G177"/>
    <mergeCell ref="B178:G178"/>
    <mergeCell ref="B248:G248"/>
    <mergeCell ref="A213:F213"/>
    <mergeCell ref="A218:F218"/>
    <mergeCell ref="A219:F219"/>
    <mergeCell ref="A220:F220"/>
    <mergeCell ref="A217:F217"/>
    <mergeCell ref="B239:G239"/>
    <mergeCell ref="B258:H258"/>
    <mergeCell ref="B256:H256"/>
    <mergeCell ref="B235:H235"/>
    <mergeCell ref="B232:H232"/>
    <mergeCell ref="B227:R227"/>
    <mergeCell ref="B243:H243"/>
    <mergeCell ref="B237:G237"/>
    <mergeCell ref="B241:H241"/>
    <mergeCell ref="B246:G246"/>
    <mergeCell ref="B230:H230"/>
    <mergeCell ref="B231:H231"/>
    <mergeCell ref="B249:G249"/>
    <mergeCell ref="A209:F209"/>
    <mergeCell ref="B255:H255"/>
    <mergeCell ref="B236:G236"/>
    <mergeCell ref="B238:H238"/>
    <mergeCell ref="B240:H240"/>
    <mergeCell ref="B242:H242"/>
    <mergeCell ref="B245:G245"/>
    <mergeCell ref="B229:F229"/>
    <mergeCell ref="B267:H267"/>
    <mergeCell ref="A271:F271"/>
    <mergeCell ref="C253:H253"/>
    <mergeCell ref="C254:H254"/>
    <mergeCell ref="B268:H268"/>
    <mergeCell ref="B269:H269"/>
    <mergeCell ref="B261:H261"/>
    <mergeCell ref="B257:H257"/>
    <mergeCell ref="B266:H266"/>
    <mergeCell ref="B260:H260"/>
    <mergeCell ref="J271:R271"/>
    <mergeCell ref="C270:I270"/>
    <mergeCell ref="B244:H244"/>
    <mergeCell ref="B250:H250"/>
    <mergeCell ref="B251:H251"/>
    <mergeCell ref="B263:H263"/>
    <mergeCell ref="J270:R270"/>
    <mergeCell ref="B265:H265"/>
    <mergeCell ref="B259:H259"/>
    <mergeCell ref="G271:I271"/>
    <mergeCell ref="B16:G16"/>
    <mergeCell ref="B17:R17"/>
    <mergeCell ref="B18:R18"/>
    <mergeCell ref="B19:R19"/>
    <mergeCell ref="B11:J11"/>
    <mergeCell ref="B15:R15"/>
    <mergeCell ref="B12:J12"/>
    <mergeCell ref="B13:J13"/>
    <mergeCell ref="B6:G6"/>
    <mergeCell ref="B8:G8"/>
    <mergeCell ref="B9:J9"/>
    <mergeCell ref="B10:J10"/>
    <mergeCell ref="A1:I1"/>
    <mergeCell ref="J1:R3"/>
    <mergeCell ref="A2:I2"/>
    <mergeCell ref="A3:I3"/>
    <mergeCell ref="B20:R20"/>
    <mergeCell ref="B23:R23"/>
    <mergeCell ref="B26:R26"/>
    <mergeCell ref="B24:R24"/>
    <mergeCell ref="B25:R25"/>
    <mergeCell ref="B21:H21"/>
    <mergeCell ref="B22:G22"/>
    <mergeCell ref="B30:J30"/>
    <mergeCell ref="B31:R31"/>
    <mergeCell ref="B32:R32"/>
    <mergeCell ref="B34:R34"/>
    <mergeCell ref="B35:R35"/>
    <mergeCell ref="B37:R37"/>
    <mergeCell ref="B33:R33"/>
    <mergeCell ref="B36:R36"/>
    <mergeCell ref="B38:R38"/>
    <mergeCell ref="B40:R40"/>
    <mergeCell ref="B41:R41"/>
    <mergeCell ref="B43:R43"/>
    <mergeCell ref="B39:R39"/>
    <mergeCell ref="B42:R42"/>
    <mergeCell ref="B44:R44"/>
    <mergeCell ref="B46:R46"/>
    <mergeCell ref="B48:R48"/>
    <mergeCell ref="B49:R49"/>
    <mergeCell ref="B47:R47"/>
    <mergeCell ref="B45:R45"/>
    <mergeCell ref="B50:R50"/>
    <mergeCell ref="B51:R51"/>
    <mergeCell ref="B52:R52"/>
    <mergeCell ref="B53:R53"/>
    <mergeCell ref="B54:J54"/>
    <mergeCell ref="B55:R55"/>
    <mergeCell ref="B56:R56"/>
    <mergeCell ref="B57:R57"/>
    <mergeCell ref="B58:R58"/>
    <mergeCell ref="B59:R59"/>
    <mergeCell ref="B60:R60"/>
    <mergeCell ref="B61:R61"/>
    <mergeCell ref="B62:R62"/>
    <mergeCell ref="B63:R63"/>
    <mergeCell ref="B64:R64"/>
    <mergeCell ref="B65:R65"/>
    <mergeCell ref="B66:R66"/>
    <mergeCell ref="B67:R67"/>
    <mergeCell ref="B68:R68"/>
    <mergeCell ref="B71:R71"/>
    <mergeCell ref="B72:R72"/>
    <mergeCell ref="B73:R73"/>
    <mergeCell ref="B74:R74"/>
    <mergeCell ref="B77:R77"/>
    <mergeCell ref="B78:R78"/>
    <mergeCell ref="B75:R75"/>
    <mergeCell ref="B76:R76"/>
    <mergeCell ref="B83:R83"/>
    <mergeCell ref="B84:H84"/>
    <mergeCell ref="B79:R79"/>
    <mergeCell ref="B80:R80"/>
    <mergeCell ref="B81:R81"/>
    <mergeCell ref="B82:R82"/>
    <mergeCell ref="B85:H85"/>
    <mergeCell ref="B86:G86"/>
    <mergeCell ref="K86:L86"/>
    <mergeCell ref="M86:N86"/>
    <mergeCell ref="B87:G87"/>
    <mergeCell ref="B96:H96"/>
    <mergeCell ref="B92:H92"/>
    <mergeCell ref="B93:H93"/>
    <mergeCell ref="B94:H94"/>
    <mergeCell ref="B90:G90"/>
    <mergeCell ref="B91:G91"/>
    <mergeCell ref="B88:G88"/>
    <mergeCell ref="B95:H95"/>
    <mergeCell ref="B97:H97"/>
    <mergeCell ref="B102:H102"/>
    <mergeCell ref="B108:G108"/>
    <mergeCell ref="B100:H100"/>
    <mergeCell ref="B104:H104"/>
    <mergeCell ref="B107:H107"/>
    <mergeCell ref="B109:G109"/>
    <mergeCell ref="B103:H103"/>
    <mergeCell ref="B106:H106"/>
    <mergeCell ref="B105:H105"/>
    <mergeCell ref="B101:H101"/>
    <mergeCell ref="Q147:R147"/>
    <mergeCell ref="I147:J147"/>
    <mergeCell ref="B134:F134"/>
    <mergeCell ref="B135:F135"/>
    <mergeCell ref="B136:F136"/>
    <mergeCell ref="B126:F126"/>
    <mergeCell ref="B127:F127"/>
    <mergeCell ref="B118:G118"/>
    <mergeCell ref="B153:G153"/>
    <mergeCell ref="B130:F130"/>
    <mergeCell ref="B131:F131"/>
    <mergeCell ref="B132:F132"/>
    <mergeCell ref="B133:F133"/>
    <mergeCell ref="B139:H139"/>
    <mergeCell ref="G147:H147"/>
    <mergeCell ref="B264:H264"/>
    <mergeCell ref="B187:H187"/>
    <mergeCell ref="B197:G197"/>
    <mergeCell ref="B200:H200"/>
    <mergeCell ref="B190:G190"/>
    <mergeCell ref="B137:F137"/>
    <mergeCell ref="B138:F138"/>
    <mergeCell ref="B252:H252"/>
    <mergeCell ref="B262:H262"/>
    <mergeCell ref="B199:J199"/>
    <mergeCell ref="B192:H192"/>
    <mergeCell ref="B169:G169"/>
    <mergeCell ref="B129:F129"/>
    <mergeCell ref="B174:G174"/>
    <mergeCell ref="B196:G196"/>
    <mergeCell ref="B183:H183"/>
    <mergeCell ref="B180:G180"/>
    <mergeCell ref="B176:G176"/>
    <mergeCell ref="B155:G155"/>
    <mergeCell ref="B181:H181"/>
    <mergeCell ref="B160:H160"/>
    <mergeCell ref="B157:H157"/>
    <mergeCell ref="B141:H141"/>
    <mergeCell ref="B145:H145"/>
    <mergeCell ref="B143:G143"/>
    <mergeCell ref="B159:H159"/>
    <mergeCell ref="B172:G172"/>
    <mergeCell ref="B142:G142"/>
    <mergeCell ref="B170:G170"/>
    <mergeCell ref="B168:G168"/>
    <mergeCell ref="B193:H193"/>
    <mergeCell ref="B175:H175"/>
    <mergeCell ref="B146:H146"/>
    <mergeCell ref="B162:G162"/>
    <mergeCell ref="B164:G164"/>
    <mergeCell ref="A147:F148"/>
    <mergeCell ref="B128:F128"/>
    <mergeCell ref="B119:F119"/>
    <mergeCell ref="B194:H194"/>
    <mergeCell ref="B179:G179"/>
    <mergeCell ref="B167:G167"/>
    <mergeCell ref="B140:H140"/>
    <mergeCell ref="B188:H188"/>
    <mergeCell ref="B154:G154"/>
    <mergeCell ref="A149:F149"/>
    <mergeCell ref="B158:H158"/>
  </mergeCells>
  <printOptions horizontalCentered="1"/>
  <pageMargins left="0.5" right="0.25" top="0.25" bottom="0.25" header="0" footer="0.25"/>
  <pageSetup horizontalDpi="600" verticalDpi="600" orientation="portrait" paperSize="9" scale="77" r:id="rId1"/>
  <headerFooter alignWithMargins="0">
    <oddFooter>&amp;RPage &amp;P</oddFooter>
  </headerFooter>
  <rowBreaks count="7" manualBreakCount="7">
    <brk id="31" max="17" man="1"/>
    <brk id="65" max="17" man="1"/>
    <brk id="117" max="17" man="1"/>
    <brk id="145" max="17" man="1"/>
    <brk id="175" max="17" man="1"/>
    <brk id="201" max="17" man="1"/>
    <brk id="240" max="17" man="1"/>
  </rowBreaks>
</worksheet>
</file>

<file path=xl/worksheets/sheet5.xml><?xml version="1.0" encoding="utf-8"?>
<worksheet xmlns="http://schemas.openxmlformats.org/spreadsheetml/2006/main" xmlns:r="http://schemas.openxmlformats.org/officeDocument/2006/relationships">
  <dimension ref="A1:H538"/>
  <sheetViews>
    <sheetView zoomScalePageLayoutView="0" workbookViewId="0" topLeftCell="A1">
      <selection activeCell="F7" sqref="F7"/>
    </sheetView>
  </sheetViews>
  <sheetFormatPr defaultColWidth="9.125" defaultRowHeight="12.75"/>
  <cols>
    <col min="1" max="1" width="9.125" style="29" customWidth="1"/>
    <col min="2" max="2" width="13.00390625" style="29" customWidth="1"/>
    <col min="3" max="4" width="12.125" style="29" bestFit="1" customWidth="1"/>
    <col min="5" max="6" width="14.375" style="30" bestFit="1" customWidth="1"/>
    <col min="7" max="8" width="12.125" style="29" bestFit="1" customWidth="1"/>
    <col min="9" max="16384" width="9.125" style="29" customWidth="1"/>
  </cols>
  <sheetData>
    <row r="1" spans="1:8" ht="12">
      <c r="A1" s="29" t="s">
        <v>1127</v>
      </c>
      <c r="B1" s="29" t="s">
        <v>1128</v>
      </c>
      <c r="C1" s="29" t="s">
        <v>1129</v>
      </c>
      <c r="D1" s="29" t="s">
        <v>1130</v>
      </c>
      <c r="E1" s="30" t="s">
        <v>1131</v>
      </c>
      <c r="F1" s="30" t="s">
        <v>1132</v>
      </c>
      <c r="G1" s="29" t="s">
        <v>1133</v>
      </c>
      <c r="H1" s="29" t="s">
        <v>1134</v>
      </c>
    </row>
    <row r="2" spans="1:8" ht="12">
      <c r="A2" s="29" t="s">
        <v>1135</v>
      </c>
      <c r="B2" s="29" t="s">
        <v>1136</v>
      </c>
      <c r="C2" s="29">
        <v>375583282</v>
      </c>
      <c r="D2" s="29">
        <v>0</v>
      </c>
      <c r="E2" s="30">
        <v>35666599332</v>
      </c>
      <c r="F2" s="30">
        <v>35723851157</v>
      </c>
      <c r="G2" s="29">
        <v>318331457</v>
      </c>
      <c r="H2" s="29">
        <v>0</v>
      </c>
    </row>
    <row r="3" spans="1:8" ht="12">
      <c r="A3" s="29" t="s">
        <v>1137</v>
      </c>
      <c r="B3" s="29" t="s">
        <v>1138</v>
      </c>
      <c r="C3" s="29">
        <v>375583282</v>
      </c>
      <c r="D3" s="29">
        <v>0</v>
      </c>
      <c r="E3" s="30">
        <v>35666599332</v>
      </c>
      <c r="F3" s="30">
        <v>35723851157</v>
      </c>
      <c r="G3" s="29">
        <v>318331457</v>
      </c>
      <c r="H3" s="29">
        <v>0</v>
      </c>
    </row>
    <row r="4" spans="1:8" ht="12">
      <c r="A4" s="29" t="s">
        <v>1139</v>
      </c>
      <c r="B4" s="29" t="s">
        <v>1140</v>
      </c>
      <c r="C4" s="29">
        <v>238661264</v>
      </c>
      <c r="D4" s="29">
        <v>0</v>
      </c>
      <c r="E4" s="30">
        <v>32042529120</v>
      </c>
      <c r="F4" s="30">
        <v>32071106047</v>
      </c>
      <c r="G4" s="29">
        <v>210084337</v>
      </c>
      <c r="H4" s="29">
        <v>0</v>
      </c>
    </row>
    <row r="5" spans="1:8" ht="12">
      <c r="A5" s="29" t="s">
        <v>1141</v>
      </c>
      <c r="B5" s="29" t="s">
        <v>1142</v>
      </c>
      <c r="C5" s="29">
        <v>54512934</v>
      </c>
      <c r="D5" s="29">
        <v>0</v>
      </c>
      <c r="E5" s="30">
        <v>650969290</v>
      </c>
      <c r="F5" s="30">
        <v>682174221</v>
      </c>
      <c r="G5" s="29">
        <v>23308003</v>
      </c>
      <c r="H5" s="29">
        <v>0</v>
      </c>
    </row>
    <row r="6" spans="1:8" ht="12">
      <c r="A6" s="29" t="s">
        <v>1143</v>
      </c>
      <c r="B6" s="29" t="s">
        <v>1144</v>
      </c>
      <c r="C6" s="29">
        <v>70171248</v>
      </c>
      <c r="D6" s="29">
        <v>0</v>
      </c>
      <c r="E6" s="30">
        <v>2004126337</v>
      </c>
      <c r="F6" s="30">
        <v>1990092951</v>
      </c>
      <c r="G6" s="29">
        <v>84204634</v>
      </c>
      <c r="H6" s="29">
        <v>0</v>
      </c>
    </row>
    <row r="7" spans="1:8" ht="12">
      <c r="A7" s="29" t="s">
        <v>1145</v>
      </c>
      <c r="B7" s="29" t="s">
        <v>1146</v>
      </c>
      <c r="C7" s="29">
        <v>12237836</v>
      </c>
      <c r="D7" s="29">
        <v>0</v>
      </c>
      <c r="E7" s="30">
        <v>968974585</v>
      </c>
      <c r="F7" s="30">
        <v>980477938</v>
      </c>
      <c r="G7" s="29">
        <v>734483</v>
      </c>
      <c r="H7" s="29">
        <v>0</v>
      </c>
    </row>
    <row r="8" spans="1:8" ht="12">
      <c r="A8" s="29" t="s">
        <v>1147</v>
      </c>
      <c r="B8" s="29" t="s">
        <v>1148</v>
      </c>
      <c r="C8" s="29">
        <v>60792897464.97</v>
      </c>
      <c r="D8" s="29">
        <v>0</v>
      </c>
      <c r="E8" s="30">
        <v>334583396892</v>
      </c>
      <c r="F8" s="30">
        <v>342653223614</v>
      </c>
      <c r="G8" s="29">
        <v>52723070742.97</v>
      </c>
      <c r="H8" s="29">
        <v>0</v>
      </c>
    </row>
    <row r="9" spans="1:8" ht="12">
      <c r="A9" s="29" t="s">
        <v>1149</v>
      </c>
      <c r="B9" s="29" t="s">
        <v>1150</v>
      </c>
      <c r="C9" s="29">
        <v>55916215668</v>
      </c>
      <c r="D9" s="29">
        <v>0</v>
      </c>
      <c r="E9" s="30">
        <v>314161260639</v>
      </c>
      <c r="F9" s="30">
        <v>321602583358</v>
      </c>
      <c r="G9" s="29">
        <v>48474892949</v>
      </c>
      <c r="H9" s="29">
        <v>0</v>
      </c>
    </row>
    <row r="10" spans="1:8" ht="12">
      <c r="A10" s="29" t="s">
        <v>1151</v>
      </c>
      <c r="B10" s="29" t="s">
        <v>1152</v>
      </c>
      <c r="C10" s="29">
        <v>15312989574</v>
      </c>
      <c r="D10" s="29">
        <v>0</v>
      </c>
      <c r="E10" s="30">
        <v>139747424309</v>
      </c>
      <c r="F10" s="30">
        <v>151938115087</v>
      </c>
      <c r="G10" s="29">
        <v>3122298796</v>
      </c>
      <c r="H10" s="29">
        <v>0</v>
      </c>
    </row>
    <row r="11" spans="1:8" ht="12">
      <c r="A11" s="29" t="s">
        <v>1153</v>
      </c>
      <c r="B11" s="29" t="s">
        <v>881</v>
      </c>
      <c r="C11" s="29">
        <v>4879662052</v>
      </c>
      <c r="D11" s="29">
        <v>0</v>
      </c>
      <c r="E11" s="30">
        <v>76611053111</v>
      </c>
      <c r="F11" s="30">
        <v>79760263677</v>
      </c>
      <c r="G11" s="29">
        <v>1730451486</v>
      </c>
      <c r="H11" s="29">
        <v>0</v>
      </c>
    </row>
    <row r="12" spans="1:8" ht="12">
      <c r="A12" s="29" t="s">
        <v>882</v>
      </c>
      <c r="B12" s="29" t="s">
        <v>1107</v>
      </c>
      <c r="C12" s="29">
        <v>145888516</v>
      </c>
      <c r="D12" s="29">
        <v>0</v>
      </c>
      <c r="E12" s="30">
        <v>300478388</v>
      </c>
      <c r="F12" s="30">
        <v>125374750</v>
      </c>
      <c r="G12" s="29">
        <v>320992154</v>
      </c>
      <c r="H12" s="29">
        <v>0</v>
      </c>
    </row>
    <row r="13" spans="1:8" ht="12">
      <c r="A13" s="29" t="s">
        <v>1108</v>
      </c>
      <c r="B13" s="29" t="s">
        <v>1109</v>
      </c>
      <c r="C13" s="29">
        <v>109392406</v>
      </c>
      <c r="D13" s="29">
        <v>0</v>
      </c>
      <c r="E13" s="30">
        <v>157736</v>
      </c>
      <c r="F13" s="30">
        <v>87541104</v>
      </c>
      <c r="G13" s="29">
        <v>22009038</v>
      </c>
      <c r="H13" s="29">
        <v>0</v>
      </c>
    </row>
    <row r="14" spans="1:8" ht="12">
      <c r="A14" s="29" t="s">
        <v>1110</v>
      </c>
      <c r="B14" s="29" t="s">
        <v>1096</v>
      </c>
      <c r="C14" s="29">
        <v>2335260000</v>
      </c>
      <c r="D14" s="29">
        <v>0</v>
      </c>
      <c r="E14" s="30">
        <v>29178349736</v>
      </c>
      <c r="F14" s="30">
        <v>31499780000</v>
      </c>
      <c r="G14" s="29">
        <v>13829736</v>
      </c>
      <c r="H14" s="29">
        <v>0</v>
      </c>
    </row>
    <row r="15" spans="1:8" ht="12">
      <c r="A15" s="29" t="s">
        <v>1097</v>
      </c>
      <c r="B15" s="29" t="s">
        <v>1098</v>
      </c>
      <c r="C15" s="29">
        <v>419818078</v>
      </c>
      <c r="D15" s="29">
        <v>0</v>
      </c>
      <c r="E15" s="30">
        <v>12115223834</v>
      </c>
      <c r="F15" s="30">
        <v>12401400000</v>
      </c>
      <c r="G15" s="29">
        <v>133641912</v>
      </c>
      <c r="H15" s="29">
        <v>0</v>
      </c>
    </row>
    <row r="16" spans="1:8" ht="12">
      <c r="A16" s="29" t="s">
        <v>1099</v>
      </c>
      <c r="B16" s="29" t="s">
        <v>1100</v>
      </c>
      <c r="C16" s="29">
        <v>5597341729</v>
      </c>
      <c r="D16" s="29">
        <v>0</v>
      </c>
      <c r="E16" s="30">
        <v>15554494687</v>
      </c>
      <c r="F16" s="30">
        <v>21109968498</v>
      </c>
      <c r="G16" s="29">
        <v>41867918</v>
      </c>
      <c r="H16" s="29">
        <v>0</v>
      </c>
    </row>
    <row r="17" spans="1:8" ht="12">
      <c r="A17" s="29" t="s">
        <v>1101</v>
      </c>
      <c r="B17" s="29" t="s">
        <v>1102</v>
      </c>
      <c r="C17" s="29">
        <v>1825626793</v>
      </c>
      <c r="D17" s="29">
        <v>0</v>
      </c>
      <c r="E17" s="30">
        <v>5987666817</v>
      </c>
      <c r="F17" s="30">
        <v>6953787058</v>
      </c>
      <c r="G17" s="29">
        <v>859506552</v>
      </c>
      <c r="H17" s="29">
        <v>0</v>
      </c>
    </row>
    <row r="18" spans="1:8" ht="12">
      <c r="A18" s="29" t="s">
        <v>1103</v>
      </c>
      <c r="B18" s="29" t="s">
        <v>468</v>
      </c>
      <c r="C18" s="29">
        <v>667668829</v>
      </c>
      <c r="D18" s="29">
        <v>0</v>
      </c>
      <c r="E18" s="30">
        <v>843300407</v>
      </c>
      <c r="F18" s="30">
        <v>1135815205</v>
      </c>
      <c r="G18" s="29">
        <v>375154031</v>
      </c>
      <c r="H18" s="29">
        <v>0</v>
      </c>
    </row>
    <row r="19" spans="1:8" ht="12">
      <c r="A19" s="29" t="s">
        <v>469</v>
      </c>
      <c r="B19" s="29" t="s">
        <v>470</v>
      </c>
      <c r="C19" s="29">
        <v>3878056891</v>
      </c>
      <c r="D19" s="29">
        <v>0</v>
      </c>
      <c r="E19" s="30">
        <v>3704639367</v>
      </c>
      <c r="F19" s="30">
        <v>5954416969</v>
      </c>
      <c r="G19" s="29">
        <v>1628279289</v>
      </c>
      <c r="H19" s="29">
        <v>0</v>
      </c>
    </row>
    <row r="20" spans="1:8" ht="12">
      <c r="A20" s="29" t="s">
        <v>471</v>
      </c>
      <c r="B20" s="29" t="s">
        <v>820</v>
      </c>
      <c r="C20" s="29">
        <v>187808186</v>
      </c>
      <c r="D20" s="29">
        <v>0</v>
      </c>
      <c r="E20" s="30">
        <v>338710188</v>
      </c>
      <c r="F20" s="30">
        <v>405315518</v>
      </c>
      <c r="G20" s="29">
        <v>121202856</v>
      </c>
      <c r="H20" s="29">
        <v>0</v>
      </c>
    </row>
    <row r="21" spans="1:8" ht="12">
      <c r="A21" s="29" t="s">
        <v>791</v>
      </c>
      <c r="B21" s="29" t="s">
        <v>1055</v>
      </c>
      <c r="C21" s="29">
        <v>0</v>
      </c>
      <c r="D21" s="29">
        <v>0</v>
      </c>
      <c r="E21" s="30">
        <v>2009063041</v>
      </c>
      <c r="F21" s="30">
        <v>1430583911</v>
      </c>
      <c r="G21" s="29">
        <v>578479130</v>
      </c>
      <c r="H21" s="29">
        <v>0</v>
      </c>
    </row>
    <row r="22" spans="1:8" ht="12">
      <c r="A22" s="29" t="s">
        <v>821</v>
      </c>
      <c r="B22" s="29" t="s">
        <v>472</v>
      </c>
      <c r="C22" s="29">
        <v>2000000000</v>
      </c>
      <c r="D22" s="29">
        <v>0</v>
      </c>
      <c r="E22" s="30">
        <v>5000000000</v>
      </c>
      <c r="F22" s="30">
        <v>7000000000</v>
      </c>
      <c r="G22" s="29">
        <v>0</v>
      </c>
      <c r="H22" s="29">
        <v>0</v>
      </c>
    </row>
    <row r="23" spans="1:8" ht="12">
      <c r="A23" s="29" t="s">
        <v>473</v>
      </c>
      <c r="B23" s="29" t="s">
        <v>474</v>
      </c>
      <c r="C23" s="29">
        <v>2900000000</v>
      </c>
      <c r="D23" s="29">
        <v>0</v>
      </c>
      <c r="E23" s="30">
        <v>6000000000</v>
      </c>
      <c r="F23" s="30">
        <v>8900000000</v>
      </c>
      <c r="G23" s="29">
        <v>0</v>
      </c>
      <c r="H23" s="29">
        <v>0</v>
      </c>
    </row>
    <row r="24" spans="1:8" ht="12">
      <c r="A24" s="29" t="s">
        <v>475</v>
      </c>
      <c r="B24" s="29" t="s">
        <v>476</v>
      </c>
      <c r="C24" s="29">
        <v>748178615</v>
      </c>
      <c r="D24" s="29">
        <v>0</v>
      </c>
      <c r="E24" s="30">
        <v>76759504015</v>
      </c>
      <c r="F24" s="30">
        <v>71498808640</v>
      </c>
      <c r="G24" s="29">
        <v>6008873990</v>
      </c>
      <c r="H24" s="29">
        <v>0</v>
      </c>
    </row>
    <row r="25" spans="1:8" ht="12">
      <c r="A25" s="29" t="s">
        <v>477</v>
      </c>
      <c r="B25" s="29" t="s">
        <v>478</v>
      </c>
      <c r="C25" s="29">
        <v>29141655556</v>
      </c>
      <c r="D25" s="29">
        <v>0</v>
      </c>
      <c r="E25" s="30">
        <v>38361100000</v>
      </c>
      <c r="F25" s="30">
        <v>31141655556</v>
      </c>
      <c r="G25" s="29">
        <v>36361100000</v>
      </c>
      <c r="H25" s="29">
        <v>0</v>
      </c>
    </row>
    <row r="26" spans="1:8" ht="12">
      <c r="A26" s="29" t="s">
        <v>1006</v>
      </c>
      <c r="B26" s="29" t="s">
        <v>1007</v>
      </c>
      <c r="C26" s="29">
        <v>879386683</v>
      </c>
      <c r="D26" s="29">
        <v>0</v>
      </c>
      <c r="E26" s="30">
        <v>19474132537</v>
      </c>
      <c r="F26" s="30">
        <v>20074836672</v>
      </c>
      <c r="G26" s="29">
        <v>278682548</v>
      </c>
      <c r="H26" s="29">
        <v>0</v>
      </c>
    </row>
    <row r="27" spans="1:8" ht="12">
      <c r="A27" s="29" t="s">
        <v>1008</v>
      </c>
      <c r="B27" s="29" t="s">
        <v>1009</v>
      </c>
      <c r="C27" s="29">
        <v>200471334</v>
      </c>
      <c r="D27" s="29">
        <v>0</v>
      </c>
      <c r="E27" s="30">
        <v>21923386775</v>
      </c>
      <c r="F27" s="30">
        <v>22123035800</v>
      </c>
      <c r="G27" s="29">
        <v>822309</v>
      </c>
      <c r="H27" s="29">
        <v>0</v>
      </c>
    </row>
    <row r="28" spans="1:8" ht="12">
      <c r="A28" s="29" t="s">
        <v>479</v>
      </c>
      <c r="B28" s="29" t="s">
        <v>480</v>
      </c>
      <c r="C28" s="29">
        <v>4871202446.97</v>
      </c>
      <c r="D28" s="29">
        <v>0</v>
      </c>
      <c r="E28" s="30">
        <v>16909374984</v>
      </c>
      <c r="F28" s="30">
        <v>17537878987</v>
      </c>
      <c r="G28" s="29">
        <v>4242698443.97</v>
      </c>
      <c r="H28" s="29">
        <v>0</v>
      </c>
    </row>
    <row r="29" spans="1:8" ht="12">
      <c r="A29" s="29" t="s">
        <v>703</v>
      </c>
      <c r="B29" s="29" t="s">
        <v>1105</v>
      </c>
      <c r="C29" s="29">
        <v>4108667522</v>
      </c>
      <c r="D29" s="29">
        <v>0</v>
      </c>
      <c r="E29" s="30">
        <v>15422598851</v>
      </c>
      <c r="F29" s="30">
        <v>16065142500</v>
      </c>
      <c r="G29" s="29">
        <v>3466123873</v>
      </c>
      <c r="H29" s="29">
        <v>0</v>
      </c>
    </row>
    <row r="30" spans="1:8" ht="12">
      <c r="A30" s="29" t="s">
        <v>1106</v>
      </c>
      <c r="B30" s="29" t="s">
        <v>1122</v>
      </c>
      <c r="C30" s="29">
        <v>3661230528</v>
      </c>
      <c r="D30" s="29">
        <v>0</v>
      </c>
      <c r="E30" s="30">
        <v>8451308602</v>
      </c>
      <c r="F30" s="30">
        <v>9013012500</v>
      </c>
      <c r="G30" s="29">
        <v>3099526630</v>
      </c>
      <c r="H30" s="29">
        <v>0</v>
      </c>
    </row>
    <row r="31" spans="1:8" ht="12">
      <c r="A31" s="29" t="s">
        <v>1123</v>
      </c>
      <c r="B31" s="29" t="s">
        <v>1124</v>
      </c>
      <c r="C31" s="29">
        <v>585680</v>
      </c>
      <c r="D31" s="29">
        <v>0</v>
      </c>
      <c r="E31" s="30">
        <v>32746</v>
      </c>
      <c r="F31" s="30">
        <v>0</v>
      </c>
      <c r="G31" s="29">
        <v>618426</v>
      </c>
      <c r="H31" s="29">
        <v>0</v>
      </c>
    </row>
    <row r="32" spans="1:8" ht="12">
      <c r="A32" s="29" t="s">
        <v>212</v>
      </c>
      <c r="B32" s="29" t="s">
        <v>213</v>
      </c>
      <c r="C32" s="29">
        <v>5405517</v>
      </c>
      <c r="D32" s="29">
        <v>0</v>
      </c>
      <c r="E32" s="30">
        <v>303847</v>
      </c>
      <c r="F32" s="30">
        <v>0</v>
      </c>
      <c r="G32" s="29">
        <v>5709364</v>
      </c>
      <c r="H32" s="29">
        <v>0</v>
      </c>
    </row>
    <row r="33" spans="1:8" ht="12">
      <c r="A33" s="29" t="s">
        <v>214</v>
      </c>
      <c r="B33" s="29" t="s">
        <v>215</v>
      </c>
      <c r="C33" s="29">
        <v>179902577</v>
      </c>
      <c r="D33" s="29">
        <v>0</v>
      </c>
      <c r="E33" s="30">
        <v>168868669</v>
      </c>
      <c r="F33" s="30">
        <v>0</v>
      </c>
      <c r="G33" s="29">
        <v>348771246</v>
      </c>
      <c r="H33" s="29">
        <v>0</v>
      </c>
    </row>
    <row r="34" spans="1:8" ht="12">
      <c r="A34" s="29" t="s">
        <v>216</v>
      </c>
      <c r="B34" s="29" t="s">
        <v>997</v>
      </c>
      <c r="C34" s="29">
        <v>10664061</v>
      </c>
      <c r="D34" s="29">
        <v>0</v>
      </c>
      <c r="E34" s="30">
        <v>1785831951</v>
      </c>
      <c r="F34" s="30">
        <v>1785200000</v>
      </c>
      <c r="G34" s="29">
        <v>11296012</v>
      </c>
      <c r="H34" s="29">
        <v>0</v>
      </c>
    </row>
    <row r="35" spans="1:8" ht="12">
      <c r="A35" s="29" t="s">
        <v>1010</v>
      </c>
      <c r="B35" s="29" t="s">
        <v>58</v>
      </c>
      <c r="C35" s="29">
        <v>250879159</v>
      </c>
      <c r="D35" s="29">
        <v>0</v>
      </c>
      <c r="E35" s="30">
        <v>5016253036</v>
      </c>
      <c r="F35" s="30">
        <v>5266930000</v>
      </c>
      <c r="G35" s="29">
        <v>202195</v>
      </c>
      <c r="H35" s="29">
        <v>0</v>
      </c>
    </row>
    <row r="36" spans="1:8" ht="12">
      <c r="A36" s="29" t="s">
        <v>704</v>
      </c>
      <c r="B36" s="29" t="s">
        <v>998</v>
      </c>
      <c r="C36" s="29">
        <v>580176830.97</v>
      </c>
      <c r="D36" s="29">
        <v>0</v>
      </c>
      <c r="E36" s="30">
        <v>75656849</v>
      </c>
      <c r="F36" s="30">
        <v>161103787</v>
      </c>
      <c r="G36" s="29">
        <v>494729892.97</v>
      </c>
      <c r="H36" s="29">
        <v>0</v>
      </c>
    </row>
    <row r="37" spans="1:8" ht="12">
      <c r="A37" s="29" t="s">
        <v>1038</v>
      </c>
      <c r="B37" s="29" t="s">
        <v>822</v>
      </c>
      <c r="C37" s="29">
        <v>182358094</v>
      </c>
      <c r="D37" s="29">
        <v>0</v>
      </c>
      <c r="E37" s="30">
        <v>10319814</v>
      </c>
      <c r="F37" s="30">
        <v>0</v>
      </c>
      <c r="G37" s="29">
        <v>192677908</v>
      </c>
      <c r="H37" s="29">
        <v>0</v>
      </c>
    </row>
    <row r="38" spans="1:8" ht="12">
      <c r="A38" s="29" t="s">
        <v>1056</v>
      </c>
      <c r="B38" s="29" t="s">
        <v>116</v>
      </c>
      <c r="C38" s="29">
        <v>0</v>
      </c>
      <c r="D38" s="29">
        <v>0</v>
      </c>
      <c r="E38" s="30">
        <v>1400799470</v>
      </c>
      <c r="F38" s="30">
        <v>1311632700</v>
      </c>
      <c r="G38" s="29">
        <v>89166770</v>
      </c>
      <c r="H38" s="29">
        <v>0</v>
      </c>
    </row>
    <row r="39" spans="1:8" ht="12">
      <c r="A39" s="29" t="s">
        <v>59</v>
      </c>
      <c r="B39" s="29" t="s">
        <v>60</v>
      </c>
      <c r="C39" s="29">
        <v>5479350</v>
      </c>
      <c r="D39" s="29">
        <v>0</v>
      </c>
      <c r="E39" s="30">
        <v>3512761269</v>
      </c>
      <c r="F39" s="30">
        <v>3512761269</v>
      </c>
      <c r="G39" s="29">
        <v>5479350</v>
      </c>
      <c r="H39" s="29">
        <v>0</v>
      </c>
    </row>
    <row r="40" spans="1:8" ht="12">
      <c r="A40" s="29" t="s">
        <v>61</v>
      </c>
      <c r="B40" s="29" t="s">
        <v>46</v>
      </c>
      <c r="C40" s="29">
        <v>5479350</v>
      </c>
      <c r="D40" s="29">
        <v>0</v>
      </c>
      <c r="E40" s="30">
        <v>3512761269</v>
      </c>
      <c r="F40" s="30">
        <v>3512761269</v>
      </c>
      <c r="G40" s="29">
        <v>5479350</v>
      </c>
      <c r="H40" s="29">
        <v>0</v>
      </c>
    </row>
    <row r="41" spans="1:8" ht="12">
      <c r="A41" s="29" t="s">
        <v>823</v>
      </c>
      <c r="B41" s="29" t="s">
        <v>824</v>
      </c>
      <c r="C41" s="29">
        <v>0</v>
      </c>
      <c r="D41" s="29">
        <v>0</v>
      </c>
      <c r="E41" s="30">
        <v>15425839269</v>
      </c>
      <c r="F41" s="30">
        <v>15425839269</v>
      </c>
      <c r="G41" s="29">
        <v>0</v>
      </c>
      <c r="H41" s="29">
        <v>0</v>
      </c>
    </row>
    <row r="42" spans="1:8" ht="12">
      <c r="A42" s="29" t="s">
        <v>825</v>
      </c>
      <c r="B42" s="29" t="s">
        <v>826</v>
      </c>
      <c r="C42" s="29">
        <v>0</v>
      </c>
      <c r="D42" s="29">
        <v>0</v>
      </c>
      <c r="E42" s="30">
        <v>15425839269</v>
      </c>
      <c r="F42" s="30">
        <v>15425839269</v>
      </c>
      <c r="G42" s="29">
        <v>0</v>
      </c>
      <c r="H42" s="29">
        <v>0</v>
      </c>
    </row>
    <row r="43" spans="1:8" ht="12">
      <c r="A43" s="29" t="s">
        <v>827</v>
      </c>
      <c r="B43" s="29" t="s">
        <v>828</v>
      </c>
      <c r="C43" s="29">
        <v>254655000</v>
      </c>
      <c r="D43" s="29">
        <v>0</v>
      </c>
      <c r="E43" s="30">
        <v>10396067</v>
      </c>
      <c r="F43" s="30">
        <v>0</v>
      </c>
      <c r="G43" s="29">
        <v>265051067</v>
      </c>
      <c r="H43" s="29">
        <v>0</v>
      </c>
    </row>
    <row r="44" spans="1:8" ht="12">
      <c r="A44" s="29" t="s">
        <v>829</v>
      </c>
      <c r="B44" s="29" t="s">
        <v>830</v>
      </c>
      <c r="C44" s="29">
        <v>254655000</v>
      </c>
      <c r="D44" s="29">
        <v>0</v>
      </c>
      <c r="E44" s="30">
        <v>10396067</v>
      </c>
      <c r="F44" s="30">
        <v>0</v>
      </c>
      <c r="G44" s="29">
        <v>265051067</v>
      </c>
      <c r="H44" s="29">
        <v>0</v>
      </c>
    </row>
    <row r="45" spans="1:8" ht="12">
      <c r="A45" s="29" t="s">
        <v>831</v>
      </c>
      <c r="B45" s="29" t="s">
        <v>832</v>
      </c>
      <c r="C45" s="29">
        <v>254655000</v>
      </c>
      <c r="D45" s="29">
        <v>0</v>
      </c>
      <c r="E45" s="30">
        <v>10396067</v>
      </c>
      <c r="F45" s="30">
        <v>0</v>
      </c>
      <c r="G45" s="29">
        <v>265051067</v>
      </c>
      <c r="H45" s="29">
        <v>0</v>
      </c>
    </row>
    <row r="46" spans="1:8" ht="12">
      <c r="A46" s="29" t="s">
        <v>833</v>
      </c>
      <c r="B46" s="29" t="s">
        <v>834</v>
      </c>
      <c r="C46" s="29">
        <v>15457682454</v>
      </c>
      <c r="D46" s="29">
        <v>0</v>
      </c>
      <c r="E46" s="30">
        <v>57166994420</v>
      </c>
      <c r="F46" s="30">
        <v>29416336295</v>
      </c>
      <c r="G46" s="29">
        <v>43208340579</v>
      </c>
      <c r="H46" s="29">
        <v>0</v>
      </c>
    </row>
    <row r="47" spans="1:8" ht="12">
      <c r="A47" s="29" t="s">
        <v>835</v>
      </c>
      <c r="B47" s="29" t="s">
        <v>836</v>
      </c>
      <c r="C47" s="29">
        <v>1359777800</v>
      </c>
      <c r="D47" s="29">
        <v>0</v>
      </c>
      <c r="E47" s="30">
        <v>5281314569</v>
      </c>
      <c r="F47" s="30">
        <v>5104231336</v>
      </c>
      <c r="G47" s="29">
        <v>1536861033</v>
      </c>
      <c r="H47" s="29">
        <v>0</v>
      </c>
    </row>
    <row r="48" spans="1:8" ht="12">
      <c r="A48" s="29" t="s">
        <v>837</v>
      </c>
      <c r="B48" s="29" t="s">
        <v>838</v>
      </c>
      <c r="C48" s="29">
        <v>1798750792</v>
      </c>
      <c r="D48" s="29">
        <v>0</v>
      </c>
      <c r="E48" s="30">
        <v>5215047407</v>
      </c>
      <c r="F48" s="30">
        <v>5759315073</v>
      </c>
      <c r="G48" s="29">
        <v>1254483126</v>
      </c>
      <c r="H48" s="29">
        <v>0</v>
      </c>
    </row>
    <row r="49" spans="1:8" ht="12">
      <c r="A49" s="29" t="s">
        <v>839</v>
      </c>
      <c r="B49" s="29" t="s">
        <v>840</v>
      </c>
      <c r="C49" s="29">
        <v>0</v>
      </c>
      <c r="D49" s="29">
        <v>630000</v>
      </c>
      <c r="E49" s="30">
        <v>630000</v>
      </c>
      <c r="F49" s="30">
        <v>0</v>
      </c>
      <c r="G49" s="29">
        <v>0</v>
      </c>
      <c r="H49" s="29">
        <v>0</v>
      </c>
    </row>
    <row r="50" spans="1:8" ht="12">
      <c r="A50" s="29" t="s">
        <v>841</v>
      </c>
      <c r="B50" s="29" t="s">
        <v>842</v>
      </c>
      <c r="C50" s="29">
        <v>107300343</v>
      </c>
      <c r="D50" s="29">
        <v>0</v>
      </c>
      <c r="E50" s="30">
        <v>804881080</v>
      </c>
      <c r="F50" s="30">
        <v>740977764</v>
      </c>
      <c r="G50" s="29">
        <v>171203659</v>
      </c>
      <c r="H50" s="29">
        <v>0</v>
      </c>
    </row>
    <row r="51" spans="1:8" ht="12">
      <c r="A51" s="29" t="s">
        <v>843</v>
      </c>
      <c r="B51" s="29" t="s">
        <v>844</v>
      </c>
      <c r="C51" s="29">
        <v>1292200399</v>
      </c>
      <c r="D51" s="29">
        <v>0</v>
      </c>
      <c r="E51" s="30">
        <v>4666596659</v>
      </c>
      <c r="F51" s="30">
        <v>4014326749</v>
      </c>
      <c r="G51" s="29">
        <v>1944470309</v>
      </c>
      <c r="H51" s="29">
        <v>0</v>
      </c>
    </row>
    <row r="52" spans="1:8" ht="12">
      <c r="A52" s="29" t="s">
        <v>845</v>
      </c>
      <c r="B52" s="29" t="s">
        <v>846</v>
      </c>
      <c r="C52" s="29">
        <v>121436118</v>
      </c>
      <c r="D52" s="29">
        <v>0</v>
      </c>
      <c r="E52" s="30">
        <v>968208669</v>
      </c>
      <c r="F52" s="30">
        <v>740945783</v>
      </c>
      <c r="G52" s="29">
        <v>348699004</v>
      </c>
      <c r="H52" s="29">
        <v>0</v>
      </c>
    </row>
    <row r="53" spans="1:8" ht="12">
      <c r="A53" s="29" t="s">
        <v>847</v>
      </c>
      <c r="B53" s="29" t="s">
        <v>848</v>
      </c>
      <c r="C53" s="29">
        <v>5120693967</v>
      </c>
      <c r="D53" s="29">
        <v>0</v>
      </c>
      <c r="E53" s="30">
        <v>11255526785</v>
      </c>
      <c r="F53" s="30">
        <v>12018892923</v>
      </c>
      <c r="G53" s="29">
        <v>4357327829</v>
      </c>
      <c r="H53" s="29">
        <v>0</v>
      </c>
    </row>
    <row r="54" spans="1:8" ht="12">
      <c r="A54" s="29" t="s">
        <v>47</v>
      </c>
      <c r="B54" s="29" t="s">
        <v>48</v>
      </c>
      <c r="C54" s="29">
        <v>65240218</v>
      </c>
      <c r="D54" s="29">
        <v>0</v>
      </c>
      <c r="E54" s="30">
        <v>1119055511</v>
      </c>
      <c r="F54" s="30">
        <v>741981209</v>
      </c>
      <c r="G54" s="29">
        <v>442314520</v>
      </c>
      <c r="H54" s="29">
        <v>0</v>
      </c>
    </row>
    <row r="55" spans="1:8" ht="12">
      <c r="A55" s="29" t="s">
        <v>849</v>
      </c>
      <c r="B55" s="29" t="s">
        <v>1200</v>
      </c>
      <c r="C55" s="29">
        <v>5592912817</v>
      </c>
      <c r="D55" s="29">
        <v>0</v>
      </c>
      <c r="E55" s="30">
        <v>27855733740</v>
      </c>
      <c r="F55" s="30">
        <v>295665458</v>
      </c>
      <c r="G55" s="29">
        <v>33152981099</v>
      </c>
      <c r="H55" s="29">
        <v>0</v>
      </c>
    </row>
    <row r="56" spans="1:8" ht="12">
      <c r="A56" s="29" t="s">
        <v>447</v>
      </c>
      <c r="B56" s="29" t="s">
        <v>850</v>
      </c>
      <c r="C56" s="29">
        <v>1631532386</v>
      </c>
      <c r="D56" s="29">
        <v>0</v>
      </c>
      <c r="E56" s="30">
        <v>3429983327</v>
      </c>
      <c r="F56" s="30">
        <v>3664491024</v>
      </c>
      <c r="G56" s="29">
        <v>1397024689</v>
      </c>
      <c r="H56" s="29">
        <v>0</v>
      </c>
    </row>
    <row r="57" spans="1:8" ht="12">
      <c r="A57" s="29" t="s">
        <v>851</v>
      </c>
      <c r="B57" s="29" t="s">
        <v>852</v>
      </c>
      <c r="C57" s="29">
        <v>6065998</v>
      </c>
      <c r="D57" s="29">
        <v>0</v>
      </c>
      <c r="E57" s="30">
        <v>1568747971</v>
      </c>
      <c r="F57" s="30">
        <v>1574166422</v>
      </c>
      <c r="G57" s="29">
        <v>647547</v>
      </c>
      <c r="H57" s="29">
        <v>0</v>
      </c>
    </row>
    <row r="58" spans="1:8" ht="12">
      <c r="A58" s="29" t="s">
        <v>853</v>
      </c>
      <c r="B58" s="29" t="s">
        <v>854</v>
      </c>
      <c r="C58" s="29">
        <v>0</v>
      </c>
      <c r="D58" s="29">
        <v>0</v>
      </c>
      <c r="E58" s="30">
        <v>902101540</v>
      </c>
      <c r="F58" s="30">
        <v>902101540</v>
      </c>
      <c r="G58" s="29">
        <v>0</v>
      </c>
      <c r="H58" s="29">
        <v>0</v>
      </c>
    </row>
    <row r="59" spans="1:8" ht="12">
      <c r="A59" s="29" t="s">
        <v>855</v>
      </c>
      <c r="B59" s="29" t="s">
        <v>856</v>
      </c>
      <c r="C59" s="29">
        <v>0</v>
      </c>
      <c r="D59" s="29">
        <v>0</v>
      </c>
      <c r="E59" s="30">
        <v>21445042</v>
      </c>
      <c r="F59" s="30">
        <v>20797495</v>
      </c>
      <c r="G59" s="29">
        <v>647547</v>
      </c>
      <c r="H59" s="29">
        <v>0</v>
      </c>
    </row>
    <row r="60" spans="1:8" ht="12">
      <c r="A60" s="29" t="s">
        <v>857</v>
      </c>
      <c r="B60" s="29" t="s">
        <v>65</v>
      </c>
      <c r="C60" s="29">
        <v>0</v>
      </c>
      <c r="D60" s="29">
        <v>0</v>
      </c>
      <c r="E60" s="30">
        <v>55497355</v>
      </c>
      <c r="F60" s="30">
        <v>55497355</v>
      </c>
      <c r="G60" s="29">
        <v>0</v>
      </c>
      <c r="H60" s="29">
        <v>0</v>
      </c>
    </row>
    <row r="61" spans="1:8" ht="12">
      <c r="A61" s="29" t="s">
        <v>66</v>
      </c>
      <c r="B61" s="29" t="s">
        <v>67</v>
      </c>
      <c r="C61" s="29">
        <v>6065998</v>
      </c>
      <c r="D61" s="29">
        <v>0</v>
      </c>
      <c r="E61" s="30">
        <v>34102263</v>
      </c>
      <c r="F61" s="30">
        <v>40168261</v>
      </c>
      <c r="G61" s="29">
        <v>0</v>
      </c>
      <c r="H61" s="29">
        <v>0</v>
      </c>
    </row>
    <row r="62" spans="1:8" ht="12">
      <c r="A62" s="29" t="s">
        <v>68</v>
      </c>
      <c r="B62" s="29" t="s">
        <v>69</v>
      </c>
      <c r="C62" s="29">
        <v>0</v>
      </c>
      <c r="D62" s="29">
        <v>0</v>
      </c>
      <c r="E62" s="30">
        <v>555601771</v>
      </c>
      <c r="F62" s="30">
        <v>555601771</v>
      </c>
      <c r="G62" s="29">
        <v>0</v>
      </c>
      <c r="H62" s="29">
        <v>0</v>
      </c>
    </row>
    <row r="63" spans="1:8" ht="12">
      <c r="A63" s="29" t="s">
        <v>70</v>
      </c>
      <c r="B63" s="29" t="s">
        <v>71</v>
      </c>
      <c r="C63" s="29">
        <v>1625466388</v>
      </c>
      <c r="D63" s="29">
        <v>0</v>
      </c>
      <c r="E63" s="30">
        <v>1861235356</v>
      </c>
      <c r="F63" s="30">
        <v>2090324602</v>
      </c>
      <c r="G63" s="29">
        <v>1396377142</v>
      </c>
      <c r="H63" s="29">
        <v>0</v>
      </c>
    </row>
    <row r="64" spans="1:8" ht="12">
      <c r="A64" s="29" t="s">
        <v>804</v>
      </c>
      <c r="B64" s="29" t="s">
        <v>805</v>
      </c>
      <c r="C64" s="29">
        <v>1625466388</v>
      </c>
      <c r="D64" s="29">
        <v>0</v>
      </c>
      <c r="E64" s="30">
        <v>1332550514</v>
      </c>
      <c r="F64" s="30">
        <v>1650174536</v>
      </c>
      <c r="G64" s="29">
        <v>1307842366</v>
      </c>
      <c r="H64" s="29">
        <v>0</v>
      </c>
    </row>
    <row r="65" spans="1:8" ht="12">
      <c r="A65" s="29" t="s">
        <v>49</v>
      </c>
      <c r="B65" s="29" t="s">
        <v>805</v>
      </c>
      <c r="C65" s="29">
        <v>0</v>
      </c>
      <c r="D65" s="29">
        <v>0</v>
      </c>
      <c r="E65" s="30">
        <v>528684842</v>
      </c>
      <c r="F65" s="30">
        <v>440150066</v>
      </c>
      <c r="G65" s="29">
        <v>88534776</v>
      </c>
      <c r="H65" s="29">
        <v>0</v>
      </c>
    </row>
    <row r="66" spans="1:8" ht="12">
      <c r="A66" s="29" t="s">
        <v>806</v>
      </c>
      <c r="B66" s="29" t="s">
        <v>807</v>
      </c>
      <c r="C66" s="29">
        <v>1147922721</v>
      </c>
      <c r="D66" s="29">
        <v>0</v>
      </c>
      <c r="E66" s="30">
        <v>16820807142</v>
      </c>
      <c r="F66" s="30">
        <v>5139915084</v>
      </c>
      <c r="G66" s="29">
        <v>12828814779</v>
      </c>
      <c r="H66" s="29">
        <v>0</v>
      </c>
    </row>
    <row r="67" spans="1:8" ht="12">
      <c r="A67" s="29" t="s">
        <v>808</v>
      </c>
      <c r="B67" s="29" t="s">
        <v>809</v>
      </c>
      <c r="C67" s="29">
        <v>280422422</v>
      </c>
      <c r="D67" s="29">
        <v>0</v>
      </c>
      <c r="E67" s="30">
        <v>0</v>
      </c>
      <c r="F67" s="30">
        <v>0</v>
      </c>
      <c r="G67" s="29">
        <v>280422422</v>
      </c>
      <c r="H67" s="29">
        <v>0</v>
      </c>
    </row>
    <row r="68" spans="1:8" ht="12">
      <c r="A68" s="29" t="s">
        <v>810</v>
      </c>
      <c r="B68" s="29" t="s">
        <v>811</v>
      </c>
      <c r="C68" s="29">
        <v>867500299</v>
      </c>
      <c r="D68" s="29">
        <v>0</v>
      </c>
      <c r="E68" s="30">
        <v>16820807142</v>
      </c>
      <c r="F68" s="30">
        <v>5139915084</v>
      </c>
      <c r="G68" s="29">
        <v>12548392357</v>
      </c>
      <c r="H68" s="29">
        <v>0</v>
      </c>
    </row>
    <row r="69" spans="1:8" ht="12">
      <c r="A69" s="29" t="s">
        <v>812</v>
      </c>
      <c r="B69" s="29" t="s">
        <v>813</v>
      </c>
      <c r="C69" s="29">
        <v>131643957</v>
      </c>
      <c r="D69" s="29">
        <v>0</v>
      </c>
      <c r="E69" s="30">
        <v>156729004</v>
      </c>
      <c r="F69" s="30">
        <v>131883957</v>
      </c>
      <c r="G69" s="29">
        <v>156489004</v>
      </c>
      <c r="H69" s="29">
        <v>0</v>
      </c>
    </row>
    <row r="70" spans="1:8" ht="12">
      <c r="A70" s="29" t="s">
        <v>814</v>
      </c>
      <c r="B70" s="29" t="s">
        <v>107</v>
      </c>
      <c r="C70" s="29">
        <v>21052573</v>
      </c>
      <c r="D70" s="29">
        <v>0</v>
      </c>
      <c r="E70" s="30">
        <v>137695593</v>
      </c>
      <c r="F70" s="30">
        <v>158748166</v>
      </c>
      <c r="G70" s="29">
        <v>0</v>
      </c>
      <c r="H70" s="29">
        <v>0</v>
      </c>
    </row>
    <row r="71" spans="1:8" ht="12">
      <c r="A71" s="29" t="s">
        <v>108</v>
      </c>
      <c r="B71" s="29" t="s">
        <v>109</v>
      </c>
      <c r="C71" s="29">
        <v>0</v>
      </c>
      <c r="D71" s="29">
        <v>0</v>
      </c>
      <c r="E71" s="30">
        <v>77346624</v>
      </c>
      <c r="F71" s="30">
        <v>77346624</v>
      </c>
      <c r="G71" s="29">
        <v>0</v>
      </c>
      <c r="H71" s="29">
        <v>0</v>
      </c>
    </row>
    <row r="72" spans="1:8" ht="12">
      <c r="A72" s="29" t="s">
        <v>110</v>
      </c>
      <c r="B72" s="29" t="s">
        <v>111</v>
      </c>
      <c r="C72" s="29">
        <v>18984559</v>
      </c>
      <c r="D72" s="29">
        <v>0</v>
      </c>
      <c r="E72" s="30">
        <v>0</v>
      </c>
      <c r="F72" s="30">
        <v>0</v>
      </c>
      <c r="G72" s="29">
        <v>18984559</v>
      </c>
      <c r="H72" s="29">
        <v>0</v>
      </c>
    </row>
    <row r="73" spans="1:8" ht="12">
      <c r="A73" s="29" t="s">
        <v>112</v>
      </c>
      <c r="B73" s="29" t="s">
        <v>955</v>
      </c>
      <c r="C73" s="29">
        <v>3558898</v>
      </c>
      <c r="D73" s="29">
        <v>0</v>
      </c>
      <c r="E73" s="30">
        <v>0</v>
      </c>
      <c r="F73" s="30">
        <v>0</v>
      </c>
      <c r="G73" s="29">
        <v>3558898</v>
      </c>
      <c r="H73" s="29">
        <v>0</v>
      </c>
    </row>
    <row r="74" spans="1:8" ht="12">
      <c r="A74" s="29" t="s">
        <v>956</v>
      </c>
      <c r="B74" s="29" t="s">
        <v>957</v>
      </c>
      <c r="C74" s="29">
        <v>17759143</v>
      </c>
      <c r="D74" s="29">
        <v>0</v>
      </c>
      <c r="E74" s="30">
        <v>42876211</v>
      </c>
      <c r="F74" s="30">
        <v>41180003</v>
      </c>
      <c r="G74" s="29">
        <v>19455351</v>
      </c>
      <c r="H74" s="29">
        <v>0</v>
      </c>
    </row>
    <row r="75" spans="1:8" ht="12">
      <c r="A75" s="29" t="s">
        <v>958</v>
      </c>
      <c r="B75" s="29" t="s">
        <v>959</v>
      </c>
      <c r="C75" s="29">
        <v>0</v>
      </c>
      <c r="D75" s="29">
        <v>158548</v>
      </c>
      <c r="E75" s="30">
        <v>865403</v>
      </c>
      <c r="F75" s="30">
        <v>929140</v>
      </c>
      <c r="G75" s="29">
        <v>0</v>
      </c>
      <c r="H75" s="29">
        <v>222285</v>
      </c>
    </row>
    <row r="76" spans="1:8" ht="12">
      <c r="A76" s="29" t="s">
        <v>1201</v>
      </c>
      <c r="B76" s="29" t="s">
        <v>1202</v>
      </c>
      <c r="C76" s="29">
        <v>0</v>
      </c>
      <c r="D76" s="29">
        <v>0</v>
      </c>
      <c r="E76" s="30">
        <v>501973</v>
      </c>
      <c r="F76" s="30">
        <v>178590</v>
      </c>
      <c r="G76" s="29">
        <v>323383</v>
      </c>
      <c r="H76" s="29">
        <v>0</v>
      </c>
    </row>
    <row r="77" spans="1:8" ht="12">
      <c r="A77" s="29" t="s">
        <v>960</v>
      </c>
      <c r="B77" s="29" t="s">
        <v>961</v>
      </c>
      <c r="C77" s="29">
        <v>0</v>
      </c>
      <c r="D77" s="29">
        <v>0</v>
      </c>
      <c r="E77" s="30">
        <v>33320866</v>
      </c>
      <c r="F77" s="30">
        <v>32052593</v>
      </c>
      <c r="G77" s="29">
        <v>1268273</v>
      </c>
      <c r="H77" s="29">
        <v>0</v>
      </c>
    </row>
    <row r="78" spans="1:8" ht="12">
      <c r="A78" s="29" t="s">
        <v>962</v>
      </c>
      <c r="B78" s="29" t="s">
        <v>963</v>
      </c>
      <c r="C78" s="29">
        <v>3600800</v>
      </c>
      <c r="D78" s="29">
        <v>0</v>
      </c>
      <c r="E78" s="30">
        <v>3869244</v>
      </c>
      <c r="F78" s="30">
        <v>569244</v>
      </c>
      <c r="G78" s="29">
        <v>6900800</v>
      </c>
      <c r="H78" s="29">
        <v>0</v>
      </c>
    </row>
    <row r="79" spans="1:8" ht="12">
      <c r="A79" s="29" t="s">
        <v>964</v>
      </c>
      <c r="B79" s="29" t="s">
        <v>965</v>
      </c>
      <c r="C79" s="29">
        <v>47785070</v>
      </c>
      <c r="D79" s="29">
        <v>0</v>
      </c>
      <c r="E79" s="30">
        <v>126685834</v>
      </c>
      <c r="F79" s="30">
        <v>173739376</v>
      </c>
      <c r="G79" s="29">
        <v>731528</v>
      </c>
      <c r="H79" s="29">
        <v>0</v>
      </c>
    </row>
    <row r="80" spans="1:8" ht="12">
      <c r="A80" s="29" t="s">
        <v>966</v>
      </c>
      <c r="B80" s="29" t="s">
        <v>967</v>
      </c>
      <c r="C80" s="29">
        <v>351572</v>
      </c>
      <c r="D80" s="29">
        <v>0</v>
      </c>
      <c r="E80" s="30">
        <v>49906720</v>
      </c>
      <c r="F80" s="30">
        <v>17133358</v>
      </c>
      <c r="G80" s="29">
        <v>33124934</v>
      </c>
      <c r="H80" s="29">
        <v>0</v>
      </c>
    </row>
    <row r="81" spans="1:8" ht="12">
      <c r="A81" s="29" t="s">
        <v>574</v>
      </c>
      <c r="B81" s="29" t="s">
        <v>575</v>
      </c>
      <c r="C81" s="29">
        <v>54682140</v>
      </c>
      <c r="D81" s="29">
        <v>0</v>
      </c>
      <c r="E81" s="30">
        <v>3590000</v>
      </c>
      <c r="F81" s="30">
        <v>58272140</v>
      </c>
      <c r="G81" s="29">
        <v>0</v>
      </c>
      <c r="H81" s="29">
        <v>0</v>
      </c>
    </row>
    <row r="82" spans="1:8" ht="12">
      <c r="A82" s="29" t="s">
        <v>576</v>
      </c>
      <c r="B82" s="29" t="s">
        <v>794</v>
      </c>
      <c r="C82" s="29">
        <v>3108431</v>
      </c>
      <c r="D82" s="29">
        <v>0</v>
      </c>
      <c r="E82" s="30">
        <v>401126526</v>
      </c>
      <c r="F82" s="30">
        <v>327155561</v>
      </c>
      <c r="G82" s="29">
        <v>77079396</v>
      </c>
      <c r="H82" s="29">
        <v>0</v>
      </c>
    </row>
    <row r="83" spans="1:8" ht="12">
      <c r="A83" s="29" t="s">
        <v>795</v>
      </c>
      <c r="B83" s="29" t="s">
        <v>796</v>
      </c>
      <c r="C83" s="29">
        <v>13386569</v>
      </c>
      <c r="D83" s="29">
        <v>0</v>
      </c>
      <c r="E83" s="30">
        <v>176117236</v>
      </c>
      <c r="F83" s="30">
        <v>88656089</v>
      </c>
      <c r="G83" s="29">
        <v>100847716</v>
      </c>
      <c r="H83" s="29">
        <v>0</v>
      </c>
    </row>
    <row r="84" spans="1:8" ht="12">
      <c r="A84" s="29" t="s">
        <v>797</v>
      </c>
      <c r="B84" s="29" t="s">
        <v>798</v>
      </c>
      <c r="C84" s="29">
        <v>42824516</v>
      </c>
      <c r="D84" s="29">
        <v>0</v>
      </c>
      <c r="E84" s="30">
        <v>33169326</v>
      </c>
      <c r="F84" s="30">
        <v>48090932</v>
      </c>
      <c r="G84" s="29">
        <v>27902910</v>
      </c>
      <c r="H84" s="29">
        <v>0</v>
      </c>
    </row>
    <row r="85" spans="1:8" ht="12">
      <c r="A85" s="29" t="s">
        <v>799</v>
      </c>
      <c r="B85" s="29" t="s">
        <v>800</v>
      </c>
      <c r="C85" s="29">
        <v>400</v>
      </c>
      <c r="D85" s="29">
        <v>0</v>
      </c>
      <c r="E85" s="30">
        <v>40000</v>
      </c>
      <c r="F85" s="30">
        <v>40400</v>
      </c>
      <c r="G85" s="29">
        <v>0</v>
      </c>
      <c r="H85" s="29">
        <v>0</v>
      </c>
    </row>
    <row r="86" spans="1:8" ht="12">
      <c r="A86" s="29" t="s">
        <v>801</v>
      </c>
      <c r="B86" s="29" t="s">
        <v>802</v>
      </c>
      <c r="C86" s="29">
        <v>23115483</v>
      </c>
      <c r="D86" s="29">
        <v>0</v>
      </c>
      <c r="E86" s="30">
        <v>93981494</v>
      </c>
      <c r="F86" s="30">
        <v>37857169</v>
      </c>
      <c r="G86" s="29">
        <v>79239808</v>
      </c>
      <c r="H86" s="29">
        <v>0</v>
      </c>
    </row>
    <row r="87" spans="1:8" ht="12">
      <c r="A87" s="29" t="s">
        <v>803</v>
      </c>
      <c r="B87" s="29" t="s">
        <v>1184</v>
      </c>
      <c r="C87" s="29">
        <v>0</v>
      </c>
      <c r="D87" s="29">
        <v>9445502</v>
      </c>
      <c r="E87" s="30">
        <v>336443300</v>
      </c>
      <c r="F87" s="30">
        <v>216527015</v>
      </c>
      <c r="G87" s="29">
        <v>110470783</v>
      </c>
      <c r="H87" s="29">
        <v>0</v>
      </c>
    </row>
    <row r="88" spans="1:8" ht="12">
      <c r="A88" s="29" t="s">
        <v>1185</v>
      </c>
      <c r="B88" s="29" t="s">
        <v>953</v>
      </c>
      <c r="C88" s="29">
        <v>32000</v>
      </c>
      <c r="D88" s="29">
        <v>0</v>
      </c>
      <c r="E88" s="30">
        <v>100000</v>
      </c>
      <c r="F88" s="30">
        <v>132000</v>
      </c>
      <c r="G88" s="29">
        <v>0</v>
      </c>
      <c r="H88" s="29">
        <v>0</v>
      </c>
    </row>
    <row r="89" spans="1:8" ht="12">
      <c r="A89" s="29" t="s">
        <v>954</v>
      </c>
      <c r="B89" s="29" t="s">
        <v>713</v>
      </c>
      <c r="C89" s="29">
        <v>3554003</v>
      </c>
      <c r="D89" s="29">
        <v>0</v>
      </c>
      <c r="E89" s="30">
        <v>9284752</v>
      </c>
      <c r="F89" s="30">
        <v>6267278</v>
      </c>
      <c r="G89" s="29">
        <v>6571477</v>
      </c>
      <c r="H89" s="29">
        <v>0</v>
      </c>
    </row>
    <row r="90" spans="1:8" ht="12">
      <c r="A90" s="29" t="s">
        <v>714</v>
      </c>
      <c r="B90" s="29" t="s">
        <v>715</v>
      </c>
      <c r="C90" s="29">
        <v>0</v>
      </c>
      <c r="D90" s="29">
        <v>0</v>
      </c>
      <c r="E90" s="30">
        <v>27302508</v>
      </c>
      <c r="F90" s="30">
        <v>20783027</v>
      </c>
      <c r="G90" s="29">
        <v>6519481</v>
      </c>
      <c r="H90" s="29">
        <v>0</v>
      </c>
    </row>
    <row r="91" spans="1:8" ht="12">
      <c r="A91" s="29" t="s">
        <v>716</v>
      </c>
      <c r="B91" s="29" t="s">
        <v>717</v>
      </c>
      <c r="C91" s="29">
        <v>0</v>
      </c>
      <c r="D91" s="29">
        <v>0</v>
      </c>
      <c r="E91" s="30">
        <v>935000</v>
      </c>
      <c r="F91" s="30">
        <v>935000</v>
      </c>
      <c r="G91" s="29">
        <v>0</v>
      </c>
      <c r="H91" s="29">
        <v>0</v>
      </c>
    </row>
    <row r="92" spans="1:8" ht="12">
      <c r="A92" s="29" t="s">
        <v>718</v>
      </c>
      <c r="B92" s="29" t="s">
        <v>719</v>
      </c>
      <c r="C92" s="29">
        <v>0</v>
      </c>
      <c r="D92" s="29">
        <v>0</v>
      </c>
      <c r="E92" s="30">
        <v>520000</v>
      </c>
      <c r="F92" s="30">
        <v>520000</v>
      </c>
      <c r="G92" s="29">
        <v>0</v>
      </c>
      <c r="H92" s="29">
        <v>0</v>
      </c>
    </row>
    <row r="93" spans="1:8" ht="12">
      <c r="A93" s="29" t="s">
        <v>720</v>
      </c>
      <c r="B93" s="29" t="s">
        <v>723</v>
      </c>
      <c r="C93" s="29">
        <v>8295005</v>
      </c>
      <c r="D93" s="29">
        <v>0</v>
      </c>
      <c r="E93" s="30">
        <v>80913606</v>
      </c>
      <c r="F93" s="30">
        <v>23761372</v>
      </c>
      <c r="G93" s="29">
        <v>65447239</v>
      </c>
      <c r="H93" s="29">
        <v>0</v>
      </c>
    </row>
    <row r="94" spans="1:8" ht="12">
      <c r="A94" s="29" t="s">
        <v>1203</v>
      </c>
      <c r="B94" s="29" t="s">
        <v>1204</v>
      </c>
      <c r="C94" s="29">
        <v>0</v>
      </c>
      <c r="D94" s="29">
        <v>0</v>
      </c>
      <c r="E94" s="30">
        <v>570000</v>
      </c>
      <c r="F94" s="30">
        <v>570000</v>
      </c>
      <c r="G94" s="29">
        <v>0</v>
      </c>
      <c r="H94" s="29">
        <v>0</v>
      </c>
    </row>
    <row r="95" spans="1:8" ht="12">
      <c r="A95" s="29" t="s">
        <v>724</v>
      </c>
      <c r="B95" s="29" t="s">
        <v>725</v>
      </c>
      <c r="C95" s="29">
        <v>292406317</v>
      </c>
      <c r="D95" s="29">
        <v>0</v>
      </c>
      <c r="E95" s="30">
        <v>2641510771</v>
      </c>
      <c r="F95" s="30">
        <v>2552084051</v>
      </c>
      <c r="G95" s="29">
        <v>381833037</v>
      </c>
      <c r="H95" s="29">
        <v>0</v>
      </c>
    </row>
    <row r="96" spans="1:8" ht="12">
      <c r="A96" s="29" t="s">
        <v>726</v>
      </c>
      <c r="B96" s="29" t="s">
        <v>727</v>
      </c>
      <c r="C96" s="29">
        <v>11708610</v>
      </c>
      <c r="D96" s="29">
        <v>0</v>
      </c>
      <c r="E96" s="30">
        <v>6605949</v>
      </c>
      <c r="F96" s="30">
        <v>18314559</v>
      </c>
      <c r="G96" s="29">
        <v>0</v>
      </c>
      <c r="H96" s="29">
        <v>0</v>
      </c>
    </row>
    <row r="97" spans="1:8" ht="12">
      <c r="A97" s="29" t="s">
        <v>728</v>
      </c>
      <c r="B97" s="29" t="s">
        <v>729</v>
      </c>
      <c r="C97" s="29">
        <v>6810000</v>
      </c>
      <c r="D97" s="29">
        <v>0</v>
      </c>
      <c r="E97" s="30">
        <v>11545000</v>
      </c>
      <c r="F97" s="30">
        <v>18355000</v>
      </c>
      <c r="G97" s="29">
        <v>0</v>
      </c>
      <c r="H97" s="29">
        <v>0</v>
      </c>
    </row>
    <row r="98" spans="1:8" ht="12">
      <c r="A98" s="29" t="s">
        <v>1205</v>
      </c>
      <c r="B98" s="29" t="s">
        <v>1206</v>
      </c>
      <c r="C98" s="29">
        <v>0</v>
      </c>
      <c r="D98" s="29">
        <v>0</v>
      </c>
      <c r="E98" s="30">
        <v>7079686499</v>
      </c>
      <c r="F98" s="30">
        <v>663057000</v>
      </c>
      <c r="G98" s="29">
        <v>6416629499</v>
      </c>
      <c r="H98" s="29">
        <v>0</v>
      </c>
    </row>
    <row r="99" spans="1:8" ht="12">
      <c r="A99" s="29" t="s">
        <v>1207</v>
      </c>
      <c r="B99" s="29" t="s">
        <v>1208</v>
      </c>
      <c r="C99" s="29">
        <v>0</v>
      </c>
      <c r="D99" s="29">
        <v>0</v>
      </c>
      <c r="E99" s="30">
        <v>4700000000</v>
      </c>
      <c r="F99" s="30">
        <v>0</v>
      </c>
      <c r="G99" s="29">
        <v>4700000000</v>
      </c>
      <c r="H99" s="29">
        <v>0</v>
      </c>
    </row>
    <row r="100" spans="1:8" ht="12">
      <c r="A100" s="29" t="s">
        <v>50</v>
      </c>
      <c r="B100" s="29" t="s">
        <v>51</v>
      </c>
      <c r="C100" s="29">
        <v>16822195</v>
      </c>
      <c r="D100" s="29">
        <v>0</v>
      </c>
      <c r="E100" s="30">
        <v>467500</v>
      </c>
      <c r="F100" s="30">
        <v>17289695</v>
      </c>
      <c r="G100" s="29">
        <v>0</v>
      </c>
      <c r="H100" s="29">
        <v>0</v>
      </c>
    </row>
    <row r="101" spans="1:8" ht="12">
      <c r="A101" s="29" t="s">
        <v>730</v>
      </c>
      <c r="B101" s="29" t="s">
        <v>731</v>
      </c>
      <c r="C101" s="29">
        <v>0</v>
      </c>
      <c r="D101" s="29">
        <v>0</v>
      </c>
      <c r="E101" s="30">
        <v>102166787</v>
      </c>
      <c r="F101" s="30">
        <v>90372590</v>
      </c>
      <c r="G101" s="29">
        <v>11794197</v>
      </c>
      <c r="H101" s="29">
        <v>0</v>
      </c>
    </row>
    <row r="102" spans="1:8" ht="12">
      <c r="A102" s="29" t="s">
        <v>732</v>
      </c>
      <c r="B102" s="29" t="s">
        <v>733</v>
      </c>
      <c r="C102" s="29">
        <v>31192161</v>
      </c>
      <c r="D102" s="29">
        <v>0</v>
      </c>
      <c r="E102" s="30">
        <v>78840641</v>
      </c>
      <c r="F102" s="30">
        <v>50229640</v>
      </c>
      <c r="G102" s="29">
        <v>59803162</v>
      </c>
      <c r="H102" s="29">
        <v>0</v>
      </c>
    </row>
    <row r="103" spans="1:8" ht="12">
      <c r="A103" s="29" t="s">
        <v>734</v>
      </c>
      <c r="B103" s="29" t="s">
        <v>735</v>
      </c>
      <c r="C103" s="29">
        <v>86608452</v>
      </c>
      <c r="D103" s="29">
        <v>0</v>
      </c>
      <c r="E103" s="30">
        <v>34912347</v>
      </c>
      <c r="F103" s="30">
        <v>25651854</v>
      </c>
      <c r="G103" s="29">
        <v>95868945</v>
      </c>
      <c r="H103" s="29">
        <v>0</v>
      </c>
    </row>
    <row r="104" spans="1:8" ht="12">
      <c r="A104" s="29" t="s">
        <v>736</v>
      </c>
      <c r="B104" s="29" t="s">
        <v>737</v>
      </c>
      <c r="C104" s="29">
        <v>0</v>
      </c>
      <c r="D104" s="29">
        <v>0</v>
      </c>
      <c r="E104" s="30">
        <v>14606417</v>
      </c>
      <c r="F104" s="30">
        <v>14606417</v>
      </c>
      <c r="G104" s="29">
        <v>0</v>
      </c>
      <c r="H104" s="29">
        <v>0</v>
      </c>
    </row>
    <row r="105" spans="1:8" ht="12">
      <c r="A105" s="29" t="s">
        <v>738</v>
      </c>
      <c r="B105" s="29" t="s">
        <v>272</v>
      </c>
      <c r="C105" s="29">
        <v>360000</v>
      </c>
      <c r="D105" s="29">
        <v>0</v>
      </c>
      <c r="E105" s="30">
        <v>0</v>
      </c>
      <c r="F105" s="30">
        <v>0</v>
      </c>
      <c r="G105" s="29">
        <v>360000</v>
      </c>
      <c r="H105" s="29">
        <v>0</v>
      </c>
    </row>
    <row r="106" spans="1:8" ht="12">
      <c r="A106" s="29" t="s">
        <v>273</v>
      </c>
      <c r="B106" s="29" t="s">
        <v>274</v>
      </c>
      <c r="C106" s="29">
        <v>380000</v>
      </c>
      <c r="D106" s="29">
        <v>0</v>
      </c>
      <c r="E106" s="30">
        <v>22568550</v>
      </c>
      <c r="F106" s="30">
        <v>21551550</v>
      </c>
      <c r="G106" s="29">
        <v>1397000</v>
      </c>
      <c r="H106" s="29">
        <v>0</v>
      </c>
    </row>
    <row r="107" spans="1:8" ht="12">
      <c r="A107" s="29" t="s">
        <v>275</v>
      </c>
      <c r="B107" s="29" t="s">
        <v>276</v>
      </c>
      <c r="C107" s="29">
        <v>0</v>
      </c>
      <c r="D107" s="29">
        <v>20000</v>
      </c>
      <c r="E107" s="30">
        <v>8690061</v>
      </c>
      <c r="F107" s="30">
        <v>6721883</v>
      </c>
      <c r="G107" s="29">
        <v>1948178</v>
      </c>
      <c r="H107" s="29">
        <v>0</v>
      </c>
    </row>
    <row r="108" spans="1:8" ht="12">
      <c r="A108" s="29" t="s">
        <v>277</v>
      </c>
      <c r="B108" s="29" t="s">
        <v>993</v>
      </c>
      <c r="C108" s="29">
        <v>0</v>
      </c>
      <c r="D108" s="29">
        <v>125000</v>
      </c>
      <c r="E108" s="30">
        <v>125000</v>
      </c>
      <c r="F108" s="30">
        <v>0</v>
      </c>
      <c r="G108" s="29">
        <v>0</v>
      </c>
      <c r="H108" s="29">
        <v>0</v>
      </c>
    </row>
    <row r="109" spans="1:8" ht="12">
      <c r="A109" s="29" t="s">
        <v>994</v>
      </c>
      <c r="B109" s="29" t="s">
        <v>995</v>
      </c>
      <c r="C109" s="29">
        <v>385000</v>
      </c>
      <c r="D109" s="29">
        <v>0</v>
      </c>
      <c r="E109" s="30">
        <v>0</v>
      </c>
      <c r="F109" s="30">
        <v>385000</v>
      </c>
      <c r="G109" s="29">
        <v>0</v>
      </c>
      <c r="H109" s="29">
        <v>0</v>
      </c>
    </row>
    <row r="110" spans="1:8" ht="12">
      <c r="A110" s="29" t="s">
        <v>996</v>
      </c>
      <c r="B110" s="29" t="s">
        <v>793</v>
      </c>
      <c r="C110" s="29">
        <v>253976</v>
      </c>
      <c r="D110" s="29">
        <v>0</v>
      </c>
      <c r="E110" s="30">
        <v>0</v>
      </c>
      <c r="F110" s="30">
        <v>253976</v>
      </c>
      <c r="G110" s="29">
        <v>0</v>
      </c>
      <c r="H110" s="29">
        <v>0</v>
      </c>
    </row>
    <row r="111" spans="1:8" ht="12">
      <c r="A111" s="29" t="s">
        <v>1209</v>
      </c>
      <c r="B111" s="29" t="s">
        <v>1210</v>
      </c>
      <c r="C111" s="29">
        <v>0</v>
      </c>
      <c r="D111" s="29">
        <v>0</v>
      </c>
      <c r="E111" s="30">
        <v>11075000</v>
      </c>
      <c r="F111" s="30">
        <v>0</v>
      </c>
      <c r="G111" s="29">
        <v>11075000</v>
      </c>
      <c r="H111" s="29">
        <v>0</v>
      </c>
    </row>
    <row r="112" spans="1:8" ht="12">
      <c r="A112" s="29" t="s">
        <v>858</v>
      </c>
      <c r="B112" s="29" t="s">
        <v>859</v>
      </c>
      <c r="C112" s="29">
        <v>0</v>
      </c>
      <c r="D112" s="29">
        <v>0</v>
      </c>
      <c r="E112" s="30">
        <v>21241948</v>
      </c>
      <c r="F112" s="30">
        <v>15802248</v>
      </c>
      <c r="G112" s="29">
        <v>5439700</v>
      </c>
      <c r="H112" s="29">
        <v>0</v>
      </c>
    </row>
    <row r="113" spans="1:8" ht="12">
      <c r="A113" s="29" t="s">
        <v>860</v>
      </c>
      <c r="B113" s="29" t="s">
        <v>861</v>
      </c>
      <c r="C113" s="29">
        <v>36637519</v>
      </c>
      <c r="D113" s="29">
        <v>0</v>
      </c>
      <c r="E113" s="30">
        <v>292823452</v>
      </c>
      <c r="F113" s="30">
        <v>181910587</v>
      </c>
      <c r="G113" s="29">
        <v>147550384</v>
      </c>
      <c r="H113" s="29">
        <v>0</v>
      </c>
    </row>
    <row r="114" spans="1:8" ht="12">
      <c r="A114" s="29" t="s">
        <v>862</v>
      </c>
      <c r="B114" s="29" t="s">
        <v>863</v>
      </c>
      <c r="C114" s="29">
        <v>0</v>
      </c>
      <c r="D114" s="29">
        <v>50000</v>
      </c>
      <c r="E114" s="30">
        <v>50000</v>
      </c>
      <c r="F114" s="30">
        <v>0</v>
      </c>
      <c r="G114" s="29">
        <v>0</v>
      </c>
      <c r="H114" s="29">
        <v>0</v>
      </c>
    </row>
    <row r="115" spans="1:8" ht="12">
      <c r="A115" s="29" t="s">
        <v>1021</v>
      </c>
      <c r="B115" s="29" t="s">
        <v>864</v>
      </c>
      <c r="C115" s="29">
        <v>2356617574</v>
      </c>
      <c r="D115" s="29">
        <v>0</v>
      </c>
      <c r="E115" s="30">
        <v>13405479229</v>
      </c>
      <c r="F115" s="30">
        <v>13781376658</v>
      </c>
      <c r="G115" s="29">
        <v>1980720145</v>
      </c>
      <c r="H115" s="29">
        <v>0</v>
      </c>
    </row>
    <row r="116" spans="1:8" ht="12">
      <c r="A116" s="29" t="s">
        <v>865</v>
      </c>
      <c r="B116" s="29" t="s">
        <v>866</v>
      </c>
      <c r="C116" s="29">
        <v>1986945574</v>
      </c>
      <c r="D116" s="29">
        <v>0</v>
      </c>
      <c r="E116" s="30">
        <v>12362289229</v>
      </c>
      <c r="F116" s="30">
        <v>12690564658</v>
      </c>
      <c r="G116" s="29">
        <v>1658670145</v>
      </c>
      <c r="H116" s="29">
        <v>0</v>
      </c>
    </row>
    <row r="117" spans="1:8" ht="12">
      <c r="A117" s="29" t="s">
        <v>867</v>
      </c>
      <c r="B117" s="29" t="s">
        <v>868</v>
      </c>
      <c r="C117" s="29">
        <v>0</v>
      </c>
      <c r="D117" s="29">
        <v>0</v>
      </c>
      <c r="E117" s="30">
        <v>248270000</v>
      </c>
      <c r="F117" s="30">
        <v>184100000</v>
      </c>
      <c r="G117" s="29">
        <v>64170000</v>
      </c>
      <c r="H117" s="29">
        <v>0</v>
      </c>
    </row>
    <row r="118" spans="1:8" ht="12">
      <c r="A118" s="29" t="s">
        <v>869</v>
      </c>
      <c r="B118" s="29" t="s">
        <v>870</v>
      </c>
      <c r="C118" s="29">
        <v>235412000</v>
      </c>
      <c r="D118" s="29">
        <v>0</v>
      </c>
      <c r="E118" s="30">
        <v>554920000</v>
      </c>
      <c r="F118" s="30">
        <v>659712000</v>
      </c>
      <c r="G118" s="29">
        <v>130620000</v>
      </c>
      <c r="H118" s="29">
        <v>0</v>
      </c>
    </row>
    <row r="119" spans="1:8" ht="12">
      <c r="A119" s="29" t="s">
        <v>871</v>
      </c>
      <c r="B119" s="29" t="s">
        <v>872</v>
      </c>
      <c r="C119" s="29">
        <v>134260000</v>
      </c>
      <c r="D119" s="29">
        <v>0</v>
      </c>
      <c r="E119" s="30">
        <v>240000000</v>
      </c>
      <c r="F119" s="30">
        <v>247000000</v>
      </c>
      <c r="G119" s="29">
        <v>127260000</v>
      </c>
      <c r="H119" s="29">
        <v>0</v>
      </c>
    </row>
    <row r="120" spans="1:8" ht="12">
      <c r="A120" s="29" t="s">
        <v>873</v>
      </c>
      <c r="B120" s="29" t="s">
        <v>874</v>
      </c>
      <c r="C120" s="29">
        <v>1120322169</v>
      </c>
      <c r="D120" s="29">
        <v>0</v>
      </c>
      <c r="E120" s="30">
        <v>3159078260</v>
      </c>
      <c r="F120" s="30">
        <v>1539088822</v>
      </c>
      <c r="G120" s="29">
        <v>2740311607</v>
      </c>
      <c r="H120" s="29">
        <v>0</v>
      </c>
    </row>
    <row r="121" spans="1:8" ht="12">
      <c r="A121" s="29" t="s">
        <v>875</v>
      </c>
      <c r="B121" s="29" t="s">
        <v>876</v>
      </c>
      <c r="C121" s="29">
        <v>306840207</v>
      </c>
      <c r="D121" s="29">
        <v>0</v>
      </c>
      <c r="E121" s="30">
        <v>307920660</v>
      </c>
      <c r="F121" s="30">
        <v>239337509</v>
      </c>
      <c r="G121" s="29">
        <v>375423358</v>
      </c>
      <c r="H121" s="29">
        <v>0</v>
      </c>
    </row>
    <row r="122" spans="1:8" ht="12">
      <c r="A122" s="29" t="s">
        <v>877</v>
      </c>
      <c r="B122" s="29" t="s">
        <v>878</v>
      </c>
      <c r="C122" s="29">
        <v>209606957</v>
      </c>
      <c r="D122" s="29">
        <v>0</v>
      </c>
      <c r="E122" s="30">
        <v>307920660</v>
      </c>
      <c r="F122" s="30">
        <v>173668259</v>
      </c>
      <c r="G122" s="29">
        <v>343859358</v>
      </c>
      <c r="H122" s="29">
        <v>0</v>
      </c>
    </row>
    <row r="123" spans="1:8" ht="12">
      <c r="A123" s="29" t="s">
        <v>1119</v>
      </c>
      <c r="B123" s="29" t="s">
        <v>1120</v>
      </c>
      <c r="C123" s="29">
        <v>11511819</v>
      </c>
      <c r="D123" s="29">
        <v>0</v>
      </c>
      <c r="E123" s="30">
        <v>0</v>
      </c>
      <c r="F123" s="30">
        <v>4316931</v>
      </c>
      <c r="G123" s="29">
        <v>7194888</v>
      </c>
      <c r="H123" s="29">
        <v>0</v>
      </c>
    </row>
    <row r="124" spans="1:8" ht="12">
      <c r="A124" s="29" t="s">
        <v>1121</v>
      </c>
      <c r="B124" s="29" t="s">
        <v>739</v>
      </c>
      <c r="C124" s="29">
        <v>16041975</v>
      </c>
      <c r="D124" s="29">
        <v>0</v>
      </c>
      <c r="E124" s="30">
        <v>0</v>
      </c>
      <c r="F124" s="30">
        <v>0</v>
      </c>
      <c r="G124" s="29">
        <v>16041975</v>
      </c>
      <c r="H124" s="29">
        <v>0</v>
      </c>
    </row>
    <row r="125" spans="1:8" ht="12">
      <c r="A125" s="29" t="s">
        <v>740</v>
      </c>
      <c r="B125" s="29" t="s">
        <v>0</v>
      </c>
      <c r="C125" s="29">
        <v>137507710</v>
      </c>
      <c r="D125" s="29">
        <v>0</v>
      </c>
      <c r="E125" s="30">
        <v>0</v>
      </c>
      <c r="F125" s="30">
        <v>113001708</v>
      </c>
      <c r="G125" s="29">
        <v>24506002</v>
      </c>
      <c r="H125" s="29">
        <v>0</v>
      </c>
    </row>
    <row r="126" spans="1:8" ht="12">
      <c r="A126" s="29" t="s">
        <v>1</v>
      </c>
      <c r="B126" s="29" t="s">
        <v>2</v>
      </c>
      <c r="C126" s="29">
        <v>44545453</v>
      </c>
      <c r="D126" s="29">
        <v>0</v>
      </c>
      <c r="E126" s="30">
        <v>0</v>
      </c>
      <c r="F126" s="30">
        <v>44545453</v>
      </c>
      <c r="G126" s="29">
        <v>0</v>
      </c>
      <c r="H126" s="29">
        <v>0</v>
      </c>
    </row>
    <row r="127" spans="1:8" ht="12">
      <c r="A127" s="29" t="s">
        <v>1211</v>
      </c>
      <c r="B127" s="29" t="s">
        <v>817</v>
      </c>
      <c r="C127" s="29">
        <v>0</v>
      </c>
      <c r="D127" s="29">
        <v>0</v>
      </c>
      <c r="E127" s="30">
        <v>6000000</v>
      </c>
      <c r="F127" s="30">
        <v>6000000</v>
      </c>
      <c r="G127" s="29">
        <v>0</v>
      </c>
      <c r="H127" s="29">
        <v>0</v>
      </c>
    </row>
    <row r="128" spans="1:8" ht="12">
      <c r="A128" s="29" t="s">
        <v>818</v>
      </c>
      <c r="B128" s="29" t="s">
        <v>883</v>
      </c>
      <c r="C128" s="29">
        <v>0</v>
      </c>
      <c r="D128" s="29">
        <v>0</v>
      </c>
      <c r="E128" s="30">
        <v>301920660</v>
      </c>
      <c r="F128" s="30">
        <v>5804167</v>
      </c>
      <c r="G128" s="29">
        <v>296116493</v>
      </c>
      <c r="H128" s="29">
        <v>0</v>
      </c>
    </row>
    <row r="129" spans="1:8" ht="12">
      <c r="A129" s="29" t="s">
        <v>3</v>
      </c>
      <c r="B129" s="29" t="s">
        <v>507</v>
      </c>
      <c r="C129" s="29">
        <v>66076250</v>
      </c>
      <c r="D129" s="29">
        <v>0</v>
      </c>
      <c r="E129" s="30">
        <v>0</v>
      </c>
      <c r="F129" s="30">
        <v>52316250</v>
      </c>
      <c r="G129" s="29">
        <v>13760000</v>
      </c>
      <c r="H129" s="29">
        <v>0</v>
      </c>
    </row>
    <row r="130" spans="1:8" ht="12">
      <c r="A130" s="29" t="s">
        <v>227</v>
      </c>
      <c r="B130" s="29" t="s">
        <v>228</v>
      </c>
      <c r="C130" s="29">
        <v>31157000</v>
      </c>
      <c r="D130" s="29">
        <v>0</v>
      </c>
      <c r="E130" s="30">
        <v>0</v>
      </c>
      <c r="F130" s="30">
        <v>13353000</v>
      </c>
      <c r="G130" s="29">
        <v>17804000</v>
      </c>
      <c r="H130" s="29">
        <v>0</v>
      </c>
    </row>
    <row r="131" spans="1:8" ht="12">
      <c r="A131" s="29" t="s">
        <v>229</v>
      </c>
      <c r="B131" s="29" t="s">
        <v>217</v>
      </c>
      <c r="C131" s="29">
        <v>363706636</v>
      </c>
      <c r="D131" s="29">
        <v>0</v>
      </c>
      <c r="E131" s="30">
        <v>400623571</v>
      </c>
      <c r="F131" s="30">
        <v>560567222</v>
      </c>
      <c r="G131" s="29">
        <v>203762985</v>
      </c>
      <c r="H131" s="29">
        <v>0</v>
      </c>
    </row>
    <row r="132" spans="1:8" ht="12">
      <c r="A132" s="29" t="s">
        <v>218</v>
      </c>
      <c r="B132" s="29" t="s">
        <v>52</v>
      </c>
      <c r="C132" s="29">
        <v>11379807</v>
      </c>
      <c r="D132" s="29">
        <v>0</v>
      </c>
      <c r="E132" s="30">
        <v>0</v>
      </c>
      <c r="F132" s="30">
        <v>9804991</v>
      </c>
      <c r="G132" s="29">
        <v>1574816</v>
      </c>
      <c r="H132" s="29">
        <v>0</v>
      </c>
    </row>
    <row r="133" spans="1:8" ht="12">
      <c r="A133" s="29" t="s">
        <v>53</v>
      </c>
      <c r="B133" s="29" t="s">
        <v>54</v>
      </c>
      <c r="C133" s="29">
        <v>121142856</v>
      </c>
      <c r="D133" s="29">
        <v>0</v>
      </c>
      <c r="E133" s="30">
        <v>128122036</v>
      </c>
      <c r="F133" s="30">
        <v>249264892</v>
      </c>
      <c r="G133" s="29">
        <v>0</v>
      </c>
      <c r="H133" s="29">
        <v>0</v>
      </c>
    </row>
    <row r="134" spans="1:8" ht="12">
      <c r="A134" s="29" t="s">
        <v>219</v>
      </c>
      <c r="B134" s="29" t="s">
        <v>356</v>
      </c>
      <c r="C134" s="29">
        <v>65103840</v>
      </c>
      <c r="D134" s="29">
        <v>0</v>
      </c>
      <c r="E134" s="30">
        <v>0</v>
      </c>
      <c r="F134" s="30">
        <v>65103840</v>
      </c>
      <c r="G134" s="29">
        <v>0</v>
      </c>
      <c r="H134" s="29">
        <v>0</v>
      </c>
    </row>
    <row r="135" spans="1:8" ht="12">
      <c r="A135" s="29" t="s">
        <v>357</v>
      </c>
      <c r="B135" s="29" t="s">
        <v>358</v>
      </c>
      <c r="C135" s="29">
        <v>166080133</v>
      </c>
      <c r="D135" s="29">
        <v>0</v>
      </c>
      <c r="E135" s="30">
        <v>272501535</v>
      </c>
      <c r="F135" s="30">
        <v>236393499</v>
      </c>
      <c r="G135" s="29">
        <v>202188169</v>
      </c>
      <c r="H135" s="29">
        <v>0</v>
      </c>
    </row>
    <row r="136" spans="1:8" ht="12">
      <c r="A136" s="29" t="s">
        <v>220</v>
      </c>
      <c r="B136" s="29" t="s">
        <v>568</v>
      </c>
      <c r="C136" s="29">
        <v>341918555</v>
      </c>
      <c r="D136" s="29">
        <v>0</v>
      </c>
      <c r="E136" s="30">
        <v>2370315196</v>
      </c>
      <c r="F136" s="30">
        <v>627312460</v>
      </c>
      <c r="G136" s="29">
        <v>2084921291</v>
      </c>
      <c r="H136" s="29">
        <v>0</v>
      </c>
    </row>
    <row r="137" spans="1:8" ht="12">
      <c r="A137" s="29" t="s">
        <v>884</v>
      </c>
      <c r="B137" s="29" t="s">
        <v>885</v>
      </c>
      <c r="C137" s="29">
        <v>0</v>
      </c>
      <c r="D137" s="29">
        <v>0</v>
      </c>
      <c r="E137" s="30">
        <v>10935090</v>
      </c>
      <c r="F137" s="30">
        <v>3645030</v>
      </c>
      <c r="G137" s="29">
        <v>7290060</v>
      </c>
      <c r="H137" s="29">
        <v>0</v>
      </c>
    </row>
    <row r="138" spans="1:8" ht="12">
      <c r="A138" s="29" t="s">
        <v>886</v>
      </c>
      <c r="B138" s="29" t="s">
        <v>158</v>
      </c>
      <c r="C138" s="29">
        <v>0</v>
      </c>
      <c r="D138" s="29">
        <v>0</v>
      </c>
      <c r="E138" s="30">
        <v>10935090</v>
      </c>
      <c r="F138" s="30">
        <v>3645030</v>
      </c>
      <c r="G138" s="29">
        <v>7290060</v>
      </c>
      <c r="H138" s="29">
        <v>0</v>
      </c>
    </row>
    <row r="139" spans="1:8" ht="12">
      <c r="A139" s="29" t="s">
        <v>231</v>
      </c>
      <c r="B139" s="29" t="s">
        <v>232</v>
      </c>
      <c r="C139" s="29">
        <v>106149297</v>
      </c>
      <c r="D139" s="29">
        <v>0</v>
      </c>
      <c r="E139" s="30">
        <v>27934200</v>
      </c>
      <c r="F139" s="30">
        <v>82467537</v>
      </c>
      <c r="G139" s="29">
        <v>51615960</v>
      </c>
      <c r="H139" s="29">
        <v>0</v>
      </c>
    </row>
    <row r="140" spans="1:8" ht="12">
      <c r="A140" s="29" t="s">
        <v>233</v>
      </c>
      <c r="B140" s="29" t="s">
        <v>234</v>
      </c>
      <c r="C140" s="29">
        <v>88060310</v>
      </c>
      <c r="D140" s="29">
        <v>0</v>
      </c>
      <c r="E140" s="30">
        <v>8181820</v>
      </c>
      <c r="F140" s="30">
        <v>71499780</v>
      </c>
      <c r="G140" s="29">
        <v>24742350</v>
      </c>
      <c r="H140" s="29">
        <v>0</v>
      </c>
    </row>
    <row r="141" spans="1:8" ht="12">
      <c r="A141" s="29" t="s">
        <v>457</v>
      </c>
      <c r="B141" s="29" t="s">
        <v>458</v>
      </c>
      <c r="C141" s="29">
        <v>18088987</v>
      </c>
      <c r="D141" s="29">
        <v>0</v>
      </c>
      <c r="E141" s="30">
        <v>19752380</v>
      </c>
      <c r="F141" s="30">
        <v>10967757</v>
      </c>
      <c r="G141" s="29">
        <v>26873610</v>
      </c>
      <c r="H141" s="29">
        <v>0</v>
      </c>
    </row>
    <row r="142" spans="1:8" ht="12">
      <c r="A142" s="29" t="s">
        <v>235</v>
      </c>
      <c r="B142" s="29" t="s">
        <v>236</v>
      </c>
      <c r="C142" s="29">
        <v>1707474</v>
      </c>
      <c r="D142" s="29">
        <v>0</v>
      </c>
      <c r="E142" s="30">
        <v>41349543</v>
      </c>
      <c r="F142" s="30">
        <v>25759064</v>
      </c>
      <c r="G142" s="29">
        <v>17297953</v>
      </c>
      <c r="H142" s="29">
        <v>0</v>
      </c>
    </row>
    <row r="143" spans="1:8" ht="12">
      <c r="A143" s="29" t="s">
        <v>237</v>
      </c>
      <c r="B143" s="29" t="s">
        <v>459</v>
      </c>
      <c r="C143" s="29">
        <v>1707474</v>
      </c>
      <c r="D143" s="29">
        <v>0</v>
      </c>
      <c r="E143" s="30">
        <v>20757543</v>
      </c>
      <c r="F143" s="30">
        <v>5167064</v>
      </c>
      <c r="G143" s="29">
        <v>17297953</v>
      </c>
      <c r="H143" s="29">
        <v>0</v>
      </c>
    </row>
    <row r="144" spans="1:8" ht="12">
      <c r="A144" s="29" t="s">
        <v>238</v>
      </c>
      <c r="B144" s="29" t="s">
        <v>646</v>
      </c>
      <c r="C144" s="29">
        <v>0</v>
      </c>
      <c r="D144" s="29">
        <v>0</v>
      </c>
      <c r="E144" s="30">
        <v>20592000</v>
      </c>
      <c r="F144" s="30">
        <v>20592000</v>
      </c>
      <c r="G144" s="29">
        <v>0</v>
      </c>
      <c r="H144" s="29">
        <v>0</v>
      </c>
    </row>
    <row r="145" spans="1:8" ht="12">
      <c r="A145" s="29" t="s">
        <v>239</v>
      </c>
      <c r="B145" s="29" t="s">
        <v>240</v>
      </c>
      <c r="C145" s="29">
        <v>307484518</v>
      </c>
      <c r="D145" s="29">
        <v>0</v>
      </c>
      <c r="E145" s="30">
        <v>1186927112</v>
      </c>
      <c r="F145" s="30">
        <v>1463402224</v>
      </c>
      <c r="G145" s="29">
        <v>31009406</v>
      </c>
      <c r="H145" s="29">
        <v>0</v>
      </c>
    </row>
    <row r="146" spans="1:8" ht="12">
      <c r="A146" s="29" t="s">
        <v>241</v>
      </c>
      <c r="B146" s="29" t="s">
        <v>242</v>
      </c>
      <c r="C146" s="29">
        <v>25318256</v>
      </c>
      <c r="D146" s="29">
        <v>0</v>
      </c>
      <c r="E146" s="30">
        <v>3000000</v>
      </c>
      <c r="F146" s="30">
        <v>0</v>
      </c>
      <c r="G146" s="29">
        <v>28318256</v>
      </c>
      <c r="H146" s="29">
        <v>0</v>
      </c>
    </row>
    <row r="147" spans="1:8" ht="12">
      <c r="A147" s="29" t="s">
        <v>243</v>
      </c>
      <c r="B147" s="29" t="s">
        <v>244</v>
      </c>
      <c r="C147" s="29">
        <v>282166262</v>
      </c>
      <c r="D147" s="29">
        <v>0</v>
      </c>
      <c r="E147" s="30">
        <v>-129146888</v>
      </c>
      <c r="F147" s="30">
        <v>150328224</v>
      </c>
      <c r="G147" s="29">
        <v>2691150</v>
      </c>
      <c r="H147" s="29">
        <v>0</v>
      </c>
    </row>
    <row r="148" spans="1:8" ht="12">
      <c r="A148" s="29" t="s">
        <v>159</v>
      </c>
      <c r="B148" s="29" t="s">
        <v>160</v>
      </c>
      <c r="C148" s="29">
        <v>282166262</v>
      </c>
      <c r="D148" s="29">
        <v>0</v>
      </c>
      <c r="E148" s="30">
        <v>-129146888</v>
      </c>
      <c r="F148" s="30">
        <v>150328224</v>
      </c>
      <c r="G148" s="29">
        <v>2691150</v>
      </c>
      <c r="H148" s="29">
        <v>0</v>
      </c>
    </row>
    <row r="149" spans="1:8" ht="12">
      <c r="A149" s="29" t="s">
        <v>161</v>
      </c>
      <c r="B149" s="29" t="s">
        <v>162</v>
      </c>
      <c r="C149" s="29">
        <v>0</v>
      </c>
      <c r="D149" s="29">
        <v>0</v>
      </c>
      <c r="E149" s="30">
        <v>1313074000</v>
      </c>
      <c r="F149" s="30">
        <v>1313074000</v>
      </c>
      <c r="G149" s="29">
        <v>0</v>
      </c>
      <c r="H149" s="29">
        <v>0</v>
      </c>
    </row>
    <row r="150" spans="1:8" ht="12">
      <c r="A150" s="29" t="s">
        <v>163</v>
      </c>
      <c r="B150" s="29" t="s">
        <v>164</v>
      </c>
      <c r="C150" s="29">
        <v>0</v>
      </c>
      <c r="D150" s="29">
        <v>0</v>
      </c>
      <c r="E150" s="30">
        <v>1313074000</v>
      </c>
      <c r="F150" s="30">
        <v>1313074000</v>
      </c>
      <c r="G150" s="29">
        <v>0</v>
      </c>
      <c r="H150" s="29">
        <v>0</v>
      </c>
    </row>
    <row r="151" spans="1:8" ht="12">
      <c r="A151" s="29" t="s">
        <v>1250</v>
      </c>
      <c r="B151" s="29" t="s">
        <v>245</v>
      </c>
      <c r="C151" s="29">
        <v>1794967383</v>
      </c>
      <c r="D151" s="29">
        <v>0</v>
      </c>
      <c r="E151" s="30">
        <v>2059003534</v>
      </c>
      <c r="F151" s="30">
        <v>1482314504</v>
      </c>
      <c r="G151" s="29">
        <v>2371656413</v>
      </c>
      <c r="H151" s="29">
        <v>0</v>
      </c>
    </row>
    <row r="152" spans="1:8" ht="12">
      <c r="A152" s="29" t="s">
        <v>246</v>
      </c>
      <c r="B152" s="29" t="s">
        <v>247</v>
      </c>
      <c r="C152" s="29">
        <v>172164604</v>
      </c>
      <c r="D152" s="29">
        <v>0</v>
      </c>
      <c r="E152" s="30">
        <v>1591374416</v>
      </c>
      <c r="F152" s="30">
        <v>1110959956</v>
      </c>
      <c r="G152" s="29">
        <v>652579064</v>
      </c>
      <c r="H152" s="29">
        <v>0</v>
      </c>
    </row>
    <row r="153" spans="1:8" ht="12">
      <c r="A153" s="29" t="s">
        <v>248</v>
      </c>
      <c r="B153" s="29" t="s">
        <v>249</v>
      </c>
      <c r="C153" s="29">
        <v>1622802779</v>
      </c>
      <c r="D153" s="29">
        <v>0</v>
      </c>
      <c r="E153" s="30">
        <v>467629118</v>
      </c>
      <c r="F153" s="30">
        <v>371354548</v>
      </c>
      <c r="G153" s="29">
        <v>1719077349</v>
      </c>
      <c r="H153" s="29">
        <v>0</v>
      </c>
    </row>
    <row r="154" spans="1:8" ht="12">
      <c r="A154" s="29" t="s">
        <v>250</v>
      </c>
      <c r="B154" s="29" t="s">
        <v>251</v>
      </c>
      <c r="C154" s="29">
        <v>27669326</v>
      </c>
      <c r="D154" s="29">
        <v>0</v>
      </c>
      <c r="E154" s="30">
        <v>0</v>
      </c>
      <c r="F154" s="30">
        <v>0</v>
      </c>
      <c r="G154" s="29">
        <v>27669326</v>
      </c>
      <c r="H154" s="29">
        <v>0</v>
      </c>
    </row>
    <row r="155" spans="1:8" ht="12">
      <c r="A155" s="29" t="s">
        <v>252</v>
      </c>
      <c r="B155" s="29" t="s">
        <v>253</v>
      </c>
      <c r="C155" s="29">
        <v>6224050</v>
      </c>
      <c r="D155" s="29">
        <v>0</v>
      </c>
      <c r="E155" s="30">
        <v>0</v>
      </c>
      <c r="F155" s="30">
        <v>0</v>
      </c>
      <c r="G155" s="29">
        <v>6224050</v>
      </c>
      <c r="H155" s="29">
        <v>0</v>
      </c>
    </row>
    <row r="156" spans="1:8" ht="12">
      <c r="A156" s="29" t="s">
        <v>254</v>
      </c>
      <c r="B156" s="29" t="s">
        <v>255</v>
      </c>
      <c r="C156" s="29">
        <v>6830476</v>
      </c>
      <c r="D156" s="29">
        <v>0</v>
      </c>
      <c r="E156" s="30">
        <v>0</v>
      </c>
      <c r="F156" s="30">
        <v>0</v>
      </c>
      <c r="G156" s="29">
        <v>6830476</v>
      </c>
      <c r="H156" s="29">
        <v>0</v>
      </c>
    </row>
    <row r="157" spans="1:8" ht="12">
      <c r="A157" s="29" t="s">
        <v>256</v>
      </c>
      <c r="B157" s="29" t="s">
        <v>257</v>
      </c>
      <c r="C157" s="29">
        <v>14614800</v>
      </c>
      <c r="D157" s="29">
        <v>0</v>
      </c>
      <c r="E157" s="30">
        <v>0</v>
      </c>
      <c r="F157" s="30">
        <v>0</v>
      </c>
      <c r="G157" s="29">
        <v>14614800</v>
      </c>
      <c r="H157" s="29">
        <v>0</v>
      </c>
    </row>
    <row r="158" spans="1:8" ht="12">
      <c r="A158" s="29" t="s">
        <v>783</v>
      </c>
      <c r="B158" s="29" t="s">
        <v>258</v>
      </c>
      <c r="C158" s="29">
        <v>940799839</v>
      </c>
      <c r="D158" s="29">
        <v>0</v>
      </c>
      <c r="E158" s="30">
        <v>1448951317</v>
      </c>
      <c r="F158" s="30">
        <v>682673161</v>
      </c>
      <c r="G158" s="29">
        <v>1707077995</v>
      </c>
      <c r="H158" s="29">
        <v>0</v>
      </c>
    </row>
    <row r="159" spans="1:8" ht="12">
      <c r="A159" s="29" t="s">
        <v>259</v>
      </c>
      <c r="B159" s="29" t="s">
        <v>260</v>
      </c>
      <c r="C159" s="29">
        <v>334101034</v>
      </c>
      <c r="D159" s="29">
        <v>0</v>
      </c>
      <c r="E159" s="30">
        <v>189930916</v>
      </c>
      <c r="F159" s="30">
        <v>0</v>
      </c>
      <c r="G159" s="29">
        <v>524031950</v>
      </c>
      <c r="H159" s="29">
        <v>0</v>
      </c>
    </row>
    <row r="160" spans="1:8" ht="12">
      <c r="A160" s="29" t="s">
        <v>261</v>
      </c>
      <c r="B160" s="29" t="s">
        <v>262</v>
      </c>
      <c r="C160" s="29">
        <v>53664295</v>
      </c>
      <c r="D160" s="29">
        <v>0</v>
      </c>
      <c r="E160" s="30">
        <v>222827862</v>
      </c>
      <c r="F160" s="30">
        <v>202522223</v>
      </c>
      <c r="G160" s="29">
        <v>73969934</v>
      </c>
      <c r="H160" s="29">
        <v>0</v>
      </c>
    </row>
    <row r="161" spans="1:8" ht="12">
      <c r="A161" s="29" t="s">
        <v>174</v>
      </c>
      <c r="B161" s="29" t="s">
        <v>175</v>
      </c>
      <c r="C161" s="29">
        <v>429594977</v>
      </c>
      <c r="D161" s="29">
        <v>0</v>
      </c>
      <c r="E161" s="30">
        <v>808590661</v>
      </c>
      <c r="F161" s="30">
        <v>307555942</v>
      </c>
      <c r="G161" s="29">
        <v>930629696</v>
      </c>
      <c r="H161" s="29">
        <v>0</v>
      </c>
    </row>
    <row r="162" spans="1:8" ht="12">
      <c r="A162" s="29" t="s">
        <v>176</v>
      </c>
      <c r="B162" s="29" t="s">
        <v>177</v>
      </c>
      <c r="C162" s="29">
        <v>123439533</v>
      </c>
      <c r="D162" s="29">
        <v>0</v>
      </c>
      <c r="E162" s="30">
        <v>227601878</v>
      </c>
      <c r="F162" s="30">
        <v>172594996</v>
      </c>
      <c r="G162" s="29">
        <v>178446415</v>
      </c>
      <c r="H162" s="29">
        <v>0</v>
      </c>
    </row>
    <row r="163" spans="1:8" ht="12">
      <c r="A163" s="29" t="s">
        <v>1251</v>
      </c>
      <c r="B163" s="29" t="s">
        <v>1262</v>
      </c>
      <c r="C163" s="29">
        <v>139036630088</v>
      </c>
      <c r="D163" s="29">
        <v>0</v>
      </c>
      <c r="E163" s="30">
        <v>28268134984</v>
      </c>
      <c r="F163" s="30">
        <v>26529270204</v>
      </c>
      <c r="G163" s="29">
        <v>140775494868</v>
      </c>
      <c r="H163" s="29">
        <v>0</v>
      </c>
    </row>
    <row r="164" spans="1:8" ht="12">
      <c r="A164" s="29" t="s">
        <v>1263</v>
      </c>
      <c r="B164" s="29" t="s">
        <v>1264</v>
      </c>
      <c r="C164" s="29">
        <v>60040084504</v>
      </c>
      <c r="D164" s="29">
        <v>0</v>
      </c>
      <c r="E164" s="30">
        <v>0</v>
      </c>
      <c r="F164" s="30">
        <v>0</v>
      </c>
      <c r="G164" s="29">
        <v>60040084504</v>
      </c>
      <c r="H164" s="29">
        <v>0</v>
      </c>
    </row>
    <row r="165" spans="1:8" ht="12">
      <c r="A165" s="29" t="s">
        <v>1265</v>
      </c>
      <c r="B165" s="29" t="s">
        <v>190</v>
      </c>
      <c r="C165" s="29">
        <v>71524412696</v>
      </c>
      <c r="D165" s="29">
        <v>0</v>
      </c>
      <c r="E165" s="30">
        <v>28268134984</v>
      </c>
      <c r="F165" s="30">
        <v>26529270204</v>
      </c>
      <c r="G165" s="29">
        <v>73263277476</v>
      </c>
      <c r="H165" s="29">
        <v>0</v>
      </c>
    </row>
    <row r="166" spans="1:8" ht="12">
      <c r="A166" s="29" t="s">
        <v>191</v>
      </c>
      <c r="B166" s="29" t="s">
        <v>192</v>
      </c>
      <c r="C166" s="29">
        <v>6906525628</v>
      </c>
      <c r="D166" s="29">
        <v>0</v>
      </c>
      <c r="E166" s="30">
        <v>0</v>
      </c>
      <c r="F166" s="30">
        <v>0</v>
      </c>
      <c r="G166" s="29">
        <v>6906525628</v>
      </c>
      <c r="H166" s="29">
        <v>0</v>
      </c>
    </row>
    <row r="167" spans="1:8" ht="12">
      <c r="A167" s="29" t="s">
        <v>193</v>
      </c>
      <c r="B167" s="29" t="s">
        <v>194</v>
      </c>
      <c r="C167" s="29">
        <v>565607260</v>
      </c>
      <c r="D167" s="29">
        <v>0</v>
      </c>
      <c r="E167" s="30">
        <v>0</v>
      </c>
      <c r="F167" s="30">
        <v>0</v>
      </c>
      <c r="G167" s="29">
        <v>565607260</v>
      </c>
      <c r="H167" s="29">
        <v>0</v>
      </c>
    </row>
    <row r="168" spans="1:8" ht="12">
      <c r="A168" s="29" t="s">
        <v>1252</v>
      </c>
      <c r="B168" s="29" t="s">
        <v>195</v>
      </c>
      <c r="C168" s="29">
        <v>2957818000</v>
      </c>
      <c r="D168" s="29">
        <v>0</v>
      </c>
      <c r="E168" s="30">
        <v>0</v>
      </c>
      <c r="F168" s="30">
        <v>0</v>
      </c>
      <c r="G168" s="29">
        <v>2957818000</v>
      </c>
      <c r="H168" s="29">
        <v>0</v>
      </c>
    </row>
    <row r="169" spans="1:8" ht="12">
      <c r="A169" s="29" t="s">
        <v>196</v>
      </c>
      <c r="B169" s="29" t="s">
        <v>197</v>
      </c>
      <c r="C169" s="29">
        <v>2708840000</v>
      </c>
      <c r="D169" s="29">
        <v>0</v>
      </c>
      <c r="E169" s="30">
        <v>0</v>
      </c>
      <c r="F169" s="30">
        <v>0</v>
      </c>
      <c r="G169" s="29">
        <v>2708840000</v>
      </c>
      <c r="H169" s="29">
        <v>0</v>
      </c>
    </row>
    <row r="170" spans="1:8" ht="12">
      <c r="A170" s="29" t="s">
        <v>198</v>
      </c>
      <c r="B170" s="29" t="s">
        <v>199</v>
      </c>
      <c r="C170" s="29">
        <v>248978000</v>
      </c>
      <c r="D170" s="29">
        <v>0</v>
      </c>
      <c r="E170" s="30">
        <v>0</v>
      </c>
      <c r="F170" s="30">
        <v>0</v>
      </c>
      <c r="G170" s="29">
        <v>248978000</v>
      </c>
      <c r="H170" s="29">
        <v>0</v>
      </c>
    </row>
    <row r="171" spans="1:8" ht="12">
      <c r="A171" s="29" t="s">
        <v>200</v>
      </c>
      <c r="B171" s="29" t="s">
        <v>969</v>
      </c>
      <c r="C171" s="29">
        <v>0</v>
      </c>
      <c r="D171" s="29">
        <v>76994911637</v>
      </c>
      <c r="E171" s="30">
        <v>0</v>
      </c>
      <c r="F171" s="30">
        <v>4603557214</v>
      </c>
      <c r="G171" s="29">
        <v>0</v>
      </c>
      <c r="H171" s="29">
        <v>81598468851</v>
      </c>
    </row>
    <row r="172" spans="1:8" ht="12">
      <c r="A172" s="29" t="s">
        <v>970</v>
      </c>
      <c r="B172" s="29" t="s">
        <v>971</v>
      </c>
      <c r="C172" s="29">
        <v>0</v>
      </c>
      <c r="D172" s="29">
        <v>75104675924</v>
      </c>
      <c r="E172" s="30">
        <v>0</v>
      </c>
      <c r="F172" s="30">
        <v>3583537141</v>
      </c>
      <c r="G172" s="29">
        <v>0</v>
      </c>
      <c r="H172" s="29">
        <v>78688213065</v>
      </c>
    </row>
    <row r="173" spans="1:8" ht="12">
      <c r="A173" s="29" t="s">
        <v>972</v>
      </c>
      <c r="B173" s="29" t="s">
        <v>973</v>
      </c>
      <c r="C173" s="29">
        <v>0</v>
      </c>
      <c r="D173" s="29">
        <v>74539068664</v>
      </c>
      <c r="E173" s="30">
        <v>0</v>
      </c>
      <c r="F173" s="30">
        <v>3583537141</v>
      </c>
      <c r="G173" s="29">
        <v>0</v>
      </c>
      <c r="H173" s="29">
        <v>78122605805</v>
      </c>
    </row>
    <row r="174" spans="1:8" ht="12">
      <c r="A174" s="29" t="s">
        <v>974</v>
      </c>
      <c r="B174" s="29" t="s">
        <v>975</v>
      </c>
      <c r="C174" s="29">
        <v>0</v>
      </c>
      <c r="D174" s="29">
        <v>565607260</v>
      </c>
      <c r="E174" s="30">
        <v>0</v>
      </c>
      <c r="F174" s="30">
        <v>0</v>
      </c>
      <c r="G174" s="29">
        <v>0</v>
      </c>
      <c r="H174" s="29">
        <v>565607260</v>
      </c>
    </row>
    <row r="175" spans="1:8" ht="12">
      <c r="A175" s="29" t="s">
        <v>976</v>
      </c>
      <c r="B175" s="29" t="s">
        <v>977</v>
      </c>
      <c r="C175" s="29">
        <v>0</v>
      </c>
      <c r="D175" s="29">
        <v>197102995</v>
      </c>
      <c r="E175" s="30">
        <v>0</v>
      </c>
      <c r="F175" s="30">
        <v>4140624</v>
      </c>
      <c r="G175" s="29">
        <v>0</v>
      </c>
      <c r="H175" s="29">
        <v>201243619</v>
      </c>
    </row>
    <row r="176" spans="1:8" ht="12">
      <c r="A176" s="29" t="s">
        <v>978</v>
      </c>
      <c r="B176" s="29" t="s">
        <v>979</v>
      </c>
      <c r="C176" s="29">
        <v>0</v>
      </c>
      <c r="D176" s="29">
        <v>1693132718</v>
      </c>
      <c r="E176" s="30">
        <v>0</v>
      </c>
      <c r="F176" s="30">
        <v>1015879449</v>
      </c>
      <c r="G176" s="29">
        <v>0</v>
      </c>
      <c r="H176" s="29">
        <v>2709012167</v>
      </c>
    </row>
    <row r="177" spans="1:8" ht="12">
      <c r="A177" s="29" t="s">
        <v>1253</v>
      </c>
      <c r="B177" s="29" t="s">
        <v>647</v>
      </c>
      <c r="C177" s="29">
        <v>78035659122</v>
      </c>
      <c r="D177" s="29">
        <v>0</v>
      </c>
      <c r="E177" s="30">
        <v>6599404229</v>
      </c>
      <c r="F177" s="30">
        <v>0</v>
      </c>
      <c r="G177" s="29">
        <v>84635063351</v>
      </c>
      <c r="H177" s="29">
        <v>0</v>
      </c>
    </row>
    <row r="178" spans="1:8" ht="12">
      <c r="A178" s="29" t="s">
        <v>691</v>
      </c>
      <c r="B178" s="29" t="s">
        <v>980</v>
      </c>
      <c r="C178" s="29">
        <v>16420000000</v>
      </c>
      <c r="D178" s="29">
        <v>0</v>
      </c>
      <c r="E178" s="30">
        <v>0</v>
      </c>
      <c r="F178" s="30">
        <v>0</v>
      </c>
      <c r="G178" s="29">
        <v>16420000000</v>
      </c>
      <c r="H178" s="29">
        <v>0</v>
      </c>
    </row>
    <row r="179" spans="1:8" ht="12">
      <c r="A179" s="29" t="s">
        <v>648</v>
      </c>
      <c r="B179" s="29" t="s">
        <v>649</v>
      </c>
      <c r="C179" s="29">
        <v>420000000</v>
      </c>
      <c r="D179" s="29">
        <v>0</v>
      </c>
      <c r="E179" s="30">
        <v>0</v>
      </c>
      <c r="F179" s="30">
        <v>0</v>
      </c>
      <c r="G179" s="29">
        <v>420000000</v>
      </c>
      <c r="H179" s="29">
        <v>0</v>
      </c>
    </row>
    <row r="180" spans="1:8" ht="12">
      <c r="A180" s="29" t="s">
        <v>981</v>
      </c>
      <c r="B180" s="29" t="s">
        <v>982</v>
      </c>
      <c r="C180" s="29">
        <v>16000000000</v>
      </c>
      <c r="D180" s="29">
        <v>0</v>
      </c>
      <c r="E180" s="30">
        <v>0</v>
      </c>
      <c r="F180" s="30">
        <v>0</v>
      </c>
      <c r="G180" s="29">
        <v>16000000000</v>
      </c>
      <c r="H180" s="29">
        <v>0</v>
      </c>
    </row>
    <row r="181" spans="1:8" ht="12">
      <c r="A181" s="29" t="s">
        <v>397</v>
      </c>
      <c r="B181" s="29" t="s">
        <v>983</v>
      </c>
      <c r="C181" s="29">
        <v>9600000000</v>
      </c>
      <c r="D181" s="29">
        <v>0</v>
      </c>
      <c r="E181" s="30">
        <v>0</v>
      </c>
      <c r="F181" s="30">
        <v>0</v>
      </c>
      <c r="G181" s="29">
        <v>9600000000</v>
      </c>
      <c r="H181" s="29">
        <v>0</v>
      </c>
    </row>
    <row r="182" spans="1:8" ht="12">
      <c r="A182" s="29" t="s">
        <v>984</v>
      </c>
      <c r="B182" s="29" t="s">
        <v>985</v>
      </c>
      <c r="C182" s="29">
        <v>7127600000</v>
      </c>
      <c r="D182" s="29">
        <v>0</v>
      </c>
      <c r="E182" s="30">
        <v>0</v>
      </c>
      <c r="F182" s="30">
        <v>0</v>
      </c>
      <c r="G182" s="29">
        <v>7127600000</v>
      </c>
      <c r="H182" s="29">
        <v>0</v>
      </c>
    </row>
    <row r="183" spans="1:8" ht="12">
      <c r="A183" s="29" t="s">
        <v>1030</v>
      </c>
      <c r="B183" s="29" t="s">
        <v>1031</v>
      </c>
      <c r="C183" s="29">
        <v>2472400000</v>
      </c>
      <c r="D183" s="29">
        <v>0</v>
      </c>
      <c r="E183" s="30">
        <v>0</v>
      </c>
      <c r="F183" s="30">
        <v>0</v>
      </c>
      <c r="G183" s="29">
        <v>2472400000</v>
      </c>
      <c r="H183" s="29">
        <v>0</v>
      </c>
    </row>
    <row r="184" spans="1:8" ht="12">
      <c r="A184" s="29" t="s">
        <v>1022</v>
      </c>
      <c r="B184" s="29" t="s">
        <v>1032</v>
      </c>
      <c r="C184" s="29">
        <v>10429562063</v>
      </c>
      <c r="D184" s="29">
        <v>0</v>
      </c>
      <c r="E184" s="30">
        <v>6953787058</v>
      </c>
      <c r="F184" s="30">
        <v>0</v>
      </c>
      <c r="G184" s="29">
        <v>17383349121</v>
      </c>
      <c r="H184" s="29">
        <v>0</v>
      </c>
    </row>
    <row r="185" spans="1:8" ht="12">
      <c r="A185" s="29" t="s">
        <v>1033</v>
      </c>
      <c r="B185" s="29" t="s">
        <v>1034</v>
      </c>
      <c r="C185" s="29">
        <v>10429562063</v>
      </c>
      <c r="D185" s="29">
        <v>0</v>
      </c>
      <c r="E185" s="30">
        <v>6953787058</v>
      </c>
      <c r="F185" s="30">
        <v>0</v>
      </c>
      <c r="G185" s="29">
        <v>17383349121</v>
      </c>
      <c r="H185" s="29">
        <v>0</v>
      </c>
    </row>
    <row r="186" spans="1:8" ht="12">
      <c r="A186" s="29" t="s">
        <v>1023</v>
      </c>
      <c r="B186" s="29" t="s">
        <v>165</v>
      </c>
      <c r="C186" s="29">
        <v>0</v>
      </c>
      <c r="D186" s="29">
        <v>0</v>
      </c>
      <c r="E186" s="30">
        <v>0</v>
      </c>
      <c r="F186" s="30">
        <v>1330918048</v>
      </c>
      <c r="G186" s="29">
        <v>0</v>
      </c>
      <c r="H186" s="29">
        <v>1330918048</v>
      </c>
    </row>
    <row r="187" spans="1:8" ht="12">
      <c r="A187" s="29" t="s">
        <v>692</v>
      </c>
      <c r="B187" s="29" t="s">
        <v>1035</v>
      </c>
      <c r="C187" s="29">
        <v>9569818155</v>
      </c>
      <c r="D187" s="29">
        <v>0</v>
      </c>
      <c r="E187" s="30">
        <v>27269554602</v>
      </c>
      <c r="F187" s="30">
        <v>35474083209</v>
      </c>
      <c r="G187" s="29">
        <v>1365289548</v>
      </c>
      <c r="H187" s="29">
        <v>0</v>
      </c>
    </row>
    <row r="188" spans="1:8" ht="12">
      <c r="A188" s="29" t="s">
        <v>1036</v>
      </c>
      <c r="B188" s="29" t="s">
        <v>381</v>
      </c>
      <c r="C188" s="29">
        <v>7226626954</v>
      </c>
      <c r="D188" s="29">
        <v>0</v>
      </c>
      <c r="E188" s="30">
        <v>21342052350</v>
      </c>
      <c r="F188" s="30">
        <v>27978634984</v>
      </c>
      <c r="G188" s="29">
        <v>590044320</v>
      </c>
      <c r="H188" s="29">
        <v>0</v>
      </c>
    </row>
    <row r="189" spans="1:8" ht="12">
      <c r="A189" s="29" t="s">
        <v>382</v>
      </c>
      <c r="B189" s="29" t="s">
        <v>383</v>
      </c>
      <c r="C189" s="29">
        <v>2242293020</v>
      </c>
      <c r="D189" s="29">
        <v>0</v>
      </c>
      <c r="E189" s="30">
        <v>5905002252</v>
      </c>
      <c r="F189" s="30">
        <v>7495448225</v>
      </c>
      <c r="G189" s="29">
        <v>651847047</v>
      </c>
      <c r="H189" s="29">
        <v>0</v>
      </c>
    </row>
    <row r="190" spans="1:8" ht="12">
      <c r="A190" s="29" t="s">
        <v>384</v>
      </c>
      <c r="B190" s="29" t="s">
        <v>1223</v>
      </c>
      <c r="C190" s="29">
        <v>100898181</v>
      </c>
      <c r="D190" s="29">
        <v>0</v>
      </c>
      <c r="E190" s="30">
        <v>22500000</v>
      </c>
      <c r="F190" s="30">
        <v>0</v>
      </c>
      <c r="G190" s="29">
        <v>123398181</v>
      </c>
      <c r="H190" s="29">
        <v>0</v>
      </c>
    </row>
    <row r="191" spans="1:8" ht="12">
      <c r="A191" s="29" t="s">
        <v>1024</v>
      </c>
      <c r="B191" s="29" t="s">
        <v>166</v>
      </c>
      <c r="C191" s="29">
        <v>0</v>
      </c>
      <c r="D191" s="29">
        <v>0</v>
      </c>
      <c r="E191" s="30">
        <v>369084480</v>
      </c>
      <c r="F191" s="30">
        <v>0</v>
      </c>
      <c r="G191" s="29">
        <v>369084480</v>
      </c>
      <c r="H191" s="29">
        <v>0</v>
      </c>
    </row>
    <row r="192" spans="1:8" ht="12">
      <c r="A192" s="29" t="s">
        <v>167</v>
      </c>
      <c r="B192" s="29" t="s">
        <v>168</v>
      </c>
      <c r="C192" s="29">
        <v>0</v>
      </c>
      <c r="D192" s="29">
        <v>0</v>
      </c>
      <c r="E192" s="30">
        <v>369084480</v>
      </c>
      <c r="F192" s="30">
        <v>0</v>
      </c>
      <c r="G192" s="29">
        <v>369084480</v>
      </c>
      <c r="H192" s="29">
        <v>0</v>
      </c>
    </row>
    <row r="193" spans="1:8" ht="12">
      <c r="A193" s="29" t="s">
        <v>1224</v>
      </c>
      <c r="B193" s="29" t="s">
        <v>1225</v>
      </c>
      <c r="C193" s="29">
        <v>1200860311</v>
      </c>
      <c r="D193" s="29">
        <v>0</v>
      </c>
      <c r="E193" s="30">
        <v>0</v>
      </c>
      <c r="F193" s="30">
        <v>250593351</v>
      </c>
      <c r="G193" s="29">
        <v>950266960</v>
      </c>
      <c r="H193" s="29">
        <v>0</v>
      </c>
    </row>
    <row r="194" spans="1:8" ht="12">
      <c r="A194" s="29" t="s">
        <v>1226</v>
      </c>
      <c r="B194" s="29" t="s">
        <v>1227</v>
      </c>
      <c r="C194" s="29">
        <v>65988740</v>
      </c>
      <c r="D194" s="29">
        <v>0</v>
      </c>
      <c r="E194" s="30">
        <v>2004000000</v>
      </c>
      <c r="F194" s="30">
        <v>0</v>
      </c>
      <c r="G194" s="29">
        <v>2069988740</v>
      </c>
      <c r="H194" s="29">
        <v>0</v>
      </c>
    </row>
    <row r="195" spans="1:8" ht="12">
      <c r="A195" s="29" t="s">
        <v>1228</v>
      </c>
      <c r="B195" s="29" t="s">
        <v>1229</v>
      </c>
      <c r="C195" s="29">
        <v>30428600</v>
      </c>
      <c r="D195" s="29">
        <v>0</v>
      </c>
      <c r="E195" s="30">
        <v>0</v>
      </c>
      <c r="F195" s="30">
        <v>0</v>
      </c>
      <c r="G195" s="29">
        <v>30428600</v>
      </c>
      <c r="H195" s="29">
        <v>0</v>
      </c>
    </row>
    <row r="196" spans="1:8" ht="12">
      <c r="A196" s="29" t="s">
        <v>1230</v>
      </c>
      <c r="B196" s="29" t="s">
        <v>1231</v>
      </c>
      <c r="C196" s="29">
        <v>35560140</v>
      </c>
      <c r="D196" s="29">
        <v>0</v>
      </c>
      <c r="E196" s="30">
        <v>0</v>
      </c>
      <c r="F196" s="30">
        <v>0</v>
      </c>
      <c r="G196" s="29">
        <v>35560140</v>
      </c>
      <c r="H196" s="29">
        <v>0</v>
      </c>
    </row>
    <row r="197" spans="1:8" ht="12">
      <c r="A197" s="29" t="s">
        <v>906</v>
      </c>
      <c r="B197" s="29" t="s">
        <v>907</v>
      </c>
      <c r="C197" s="29">
        <v>0</v>
      </c>
      <c r="D197" s="29">
        <v>0</v>
      </c>
      <c r="E197" s="30">
        <v>4000000</v>
      </c>
      <c r="F197" s="30">
        <v>0</v>
      </c>
      <c r="G197" s="29">
        <v>4000000</v>
      </c>
      <c r="H197" s="29">
        <v>0</v>
      </c>
    </row>
    <row r="198" spans="1:8" ht="12">
      <c r="A198" s="29" t="s">
        <v>908</v>
      </c>
      <c r="B198" s="29" t="s">
        <v>909</v>
      </c>
      <c r="C198" s="29">
        <v>0</v>
      </c>
      <c r="D198" s="29">
        <v>0</v>
      </c>
      <c r="E198" s="30">
        <v>2000000000</v>
      </c>
      <c r="F198" s="30">
        <v>0</v>
      </c>
      <c r="G198" s="29">
        <v>2000000000</v>
      </c>
      <c r="H198" s="29">
        <v>0</v>
      </c>
    </row>
    <row r="199" spans="1:8" ht="12">
      <c r="A199" s="29" t="s">
        <v>391</v>
      </c>
      <c r="B199" s="29" t="s">
        <v>1232</v>
      </c>
      <c r="C199" s="29">
        <v>0</v>
      </c>
      <c r="D199" s="29">
        <v>1366693569</v>
      </c>
      <c r="E199" s="30">
        <v>1366693569</v>
      </c>
      <c r="F199" s="30">
        <v>2067289687</v>
      </c>
      <c r="G199" s="29">
        <v>0</v>
      </c>
      <c r="H199" s="29">
        <v>2067289687</v>
      </c>
    </row>
    <row r="200" spans="1:8" ht="12">
      <c r="A200" s="29" t="s">
        <v>1233</v>
      </c>
      <c r="B200" s="29" t="s">
        <v>1234</v>
      </c>
      <c r="C200" s="29">
        <v>0</v>
      </c>
      <c r="D200" s="29">
        <v>1366693569</v>
      </c>
      <c r="E200" s="30">
        <v>1366693569</v>
      </c>
      <c r="F200" s="30">
        <v>2067289687</v>
      </c>
      <c r="G200" s="29">
        <v>0</v>
      </c>
      <c r="H200" s="29">
        <v>2067289687</v>
      </c>
    </row>
    <row r="201" spans="1:8" ht="12">
      <c r="A201" s="29" t="s">
        <v>36</v>
      </c>
      <c r="B201" s="29" t="s">
        <v>1235</v>
      </c>
      <c r="C201" s="29">
        <v>21061415096</v>
      </c>
      <c r="D201" s="29">
        <v>0</v>
      </c>
      <c r="E201" s="30">
        <v>79198545753</v>
      </c>
      <c r="F201" s="30">
        <v>24828532979</v>
      </c>
      <c r="G201" s="29">
        <v>75431427870</v>
      </c>
      <c r="H201" s="29">
        <v>0</v>
      </c>
    </row>
    <row r="202" spans="1:8" ht="12">
      <c r="A202" s="29" t="s">
        <v>1236</v>
      </c>
      <c r="B202" s="29" t="s">
        <v>1237</v>
      </c>
      <c r="C202" s="29">
        <v>151444664</v>
      </c>
      <c r="D202" s="29">
        <v>0</v>
      </c>
      <c r="E202" s="30">
        <v>1957089834</v>
      </c>
      <c r="F202" s="30">
        <v>2567016713</v>
      </c>
      <c r="G202" s="29">
        <v>0</v>
      </c>
      <c r="H202" s="29">
        <v>458482215</v>
      </c>
    </row>
    <row r="203" spans="1:8" ht="12">
      <c r="A203" s="29" t="s">
        <v>1238</v>
      </c>
      <c r="B203" s="29" t="s">
        <v>1239</v>
      </c>
      <c r="C203" s="29">
        <v>0</v>
      </c>
      <c r="D203" s="29">
        <v>1124514498</v>
      </c>
      <c r="E203" s="30">
        <v>6987682749</v>
      </c>
      <c r="F203" s="30">
        <v>8898949518</v>
      </c>
      <c r="G203" s="29">
        <v>0</v>
      </c>
      <c r="H203" s="29">
        <v>3035781267</v>
      </c>
    </row>
    <row r="204" spans="1:8" ht="12">
      <c r="A204" s="29" t="s">
        <v>919</v>
      </c>
      <c r="B204" s="29" t="s">
        <v>920</v>
      </c>
      <c r="C204" s="29">
        <v>134095919</v>
      </c>
      <c r="D204" s="29">
        <v>0</v>
      </c>
      <c r="E204" s="30">
        <v>0</v>
      </c>
      <c r="F204" s="30">
        <v>115287000</v>
      </c>
      <c r="G204" s="29">
        <v>18808919</v>
      </c>
      <c r="H204" s="29">
        <v>0</v>
      </c>
    </row>
    <row r="205" spans="1:8" ht="12">
      <c r="A205" s="29" t="s">
        <v>921</v>
      </c>
      <c r="B205" s="29" t="s">
        <v>922</v>
      </c>
      <c r="C205" s="29">
        <v>21900389011</v>
      </c>
      <c r="D205" s="29">
        <v>0</v>
      </c>
      <c r="E205" s="30">
        <v>70253773170</v>
      </c>
      <c r="F205" s="30">
        <v>13247279748</v>
      </c>
      <c r="G205" s="29">
        <v>78906882433</v>
      </c>
      <c r="H205" s="29">
        <v>0</v>
      </c>
    </row>
    <row r="206" spans="1:8" ht="12">
      <c r="A206" s="29" t="s">
        <v>37</v>
      </c>
      <c r="B206" s="29" t="s">
        <v>511</v>
      </c>
      <c r="C206" s="29">
        <v>0</v>
      </c>
      <c r="D206" s="29">
        <v>2155571317</v>
      </c>
      <c r="E206" s="30">
        <v>6358586317</v>
      </c>
      <c r="F206" s="30">
        <v>6164344384</v>
      </c>
      <c r="G206" s="29">
        <v>0</v>
      </c>
      <c r="H206" s="29">
        <v>1961329384</v>
      </c>
    </row>
    <row r="207" spans="1:8" ht="12">
      <c r="A207" s="29" t="s">
        <v>512</v>
      </c>
      <c r="B207" s="29" t="s">
        <v>513</v>
      </c>
      <c r="C207" s="29">
        <v>0</v>
      </c>
      <c r="D207" s="29">
        <v>24488214</v>
      </c>
      <c r="E207" s="30">
        <v>3723223695</v>
      </c>
      <c r="F207" s="30">
        <v>3714266315</v>
      </c>
      <c r="G207" s="29">
        <v>0</v>
      </c>
      <c r="H207" s="29">
        <v>15530834</v>
      </c>
    </row>
    <row r="208" spans="1:8" ht="12">
      <c r="A208" s="29" t="s">
        <v>650</v>
      </c>
      <c r="B208" s="29" t="s">
        <v>651</v>
      </c>
      <c r="C208" s="29">
        <v>0</v>
      </c>
      <c r="D208" s="29">
        <v>0</v>
      </c>
      <c r="E208" s="30">
        <v>1326463536</v>
      </c>
      <c r="F208" s="30">
        <v>1326463536</v>
      </c>
      <c r="G208" s="29">
        <v>0</v>
      </c>
      <c r="H208" s="29">
        <v>0</v>
      </c>
    </row>
    <row r="209" spans="1:8" ht="12">
      <c r="A209" s="29" t="s">
        <v>514</v>
      </c>
      <c r="B209" s="29" t="s">
        <v>515</v>
      </c>
      <c r="C209" s="29">
        <v>0</v>
      </c>
      <c r="D209" s="29">
        <v>0</v>
      </c>
      <c r="E209" s="30">
        <v>134241448</v>
      </c>
      <c r="F209" s="30">
        <v>134241448</v>
      </c>
      <c r="G209" s="29">
        <v>0</v>
      </c>
      <c r="H209" s="29">
        <v>0</v>
      </c>
    </row>
    <row r="210" spans="1:8" ht="12">
      <c r="A210" s="29" t="s">
        <v>516</v>
      </c>
      <c r="B210" s="29" t="s">
        <v>517</v>
      </c>
      <c r="C210" s="29">
        <v>0</v>
      </c>
      <c r="D210" s="29">
        <v>0</v>
      </c>
      <c r="E210" s="30">
        <v>-1904800</v>
      </c>
      <c r="F210" s="30">
        <v>-1904800</v>
      </c>
      <c r="G210" s="29">
        <v>0</v>
      </c>
      <c r="H210" s="29">
        <v>0</v>
      </c>
    </row>
    <row r="211" spans="1:8" ht="12">
      <c r="A211" s="29" t="s">
        <v>518</v>
      </c>
      <c r="B211" s="29" t="s">
        <v>519</v>
      </c>
      <c r="C211" s="29">
        <v>0</v>
      </c>
      <c r="D211" s="29">
        <v>0</v>
      </c>
      <c r="E211" s="30">
        <v>136146248</v>
      </c>
      <c r="F211" s="30">
        <v>136146248</v>
      </c>
      <c r="G211" s="29">
        <v>0</v>
      </c>
      <c r="H211" s="29">
        <v>0</v>
      </c>
    </row>
    <row r="212" spans="1:8" ht="12">
      <c r="A212" s="29" t="s">
        <v>520</v>
      </c>
      <c r="B212" s="29" t="s">
        <v>521</v>
      </c>
      <c r="C212" s="29">
        <v>0</v>
      </c>
      <c r="D212" s="29">
        <v>0</v>
      </c>
      <c r="E212" s="30">
        <v>87225542</v>
      </c>
      <c r="F212" s="30">
        <v>87225542</v>
      </c>
      <c r="G212" s="29">
        <v>0</v>
      </c>
      <c r="H212" s="29">
        <v>0</v>
      </c>
    </row>
    <row r="213" spans="1:8" ht="12">
      <c r="A213" s="29" t="s">
        <v>816</v>
      </c>
      <c r="B213" s="29" t="s">
        <v>522</v>
      </c>
      <c r="C213" s="29">
        <v>0</v>
      </c>
      <c r="D213" s="29">
        <v>0</v>
      </c>
      <c r="E213" s="30">
        <v>34582605</v>
      </c>
      <c r="F213" s="30">
        <v>34582605</v>
      </c>
      <c r="G213" s="29">
        <v>0</v>
      </c>
      <c r="H213" s="29">
        <v>0</v>
      </c>
    </row>
    <row r="214" spans="1:8" ht="12">
      <c r="A214" s="29" t="s">
        <v>523</v>
      </c>
      <c r="B214" s="29" t="s">
        <v>524</v>
      </c>
      <c r="C214" s="29">
        <v>0</v>
      </c>
      <c r="D214" s="29">
        <v>0</v>
      </c>
      <c r="E214" s="30">
        <v>52642937</v>
      </c>
      <c r="F214" s="30">
        <v>52642937</v>
      </c>
      <c r="G214" s="29">
        <v>0</v>
      </c>
      <c r="H214" s="29">
        <v>0</v>
      </c>
    </row>
    <row r="215" spans="1:8" ht="12">
      <c r="A215" s="29" t="s">
        <v>525</v>
      </c>
      <c r="B215" s="29" t="s">
        <v>1162</v>
      </c>
      <c r="C215" s="29">
        <v>0</v>
      </c>
      <c r="D215" s="29">
        <v>0</v>
      </c>
      <c r="E215" s="30">
        <v>409501093</v>
      </c>
      <c r="F215" s="30">
        <v>409501093</v>
      </c>
      <c r="G215" s="29">
        <v>0</v>
      </c>
      <c r="H215" s="29">
        <v>0</v>
      </c>
    </row>
    <row r="216" spans="1:8" ht="12">
      <c r="A216" s="29" t="s">
        <v>1163</v>
      </c>
      <c r="B216" s="29" t="s">
        <v>79</v>
      </c>
      <c r="C216" s="29">
        <v>0</v>
      </c>
      <c r="D216" s="29">
        <v>0</v>
      </c>
      <c r="E216" s="30">
        <v>1376876182</v>
      </c>
      <c r="F216" s="30">
        <v>1376876182</v>
      </c>
      <c r="G216" s="29">
        <v>0</v>
      </c>
      <c r="H216" s="29">
        <v>0</v>
      </c>
    </row>
    <row r="217" spans="1:8" ht="12">
      <c r="A217" s="29" t="s">
        <v>80</v>
      </c>
      <c r="B217" s="29" t="s">
        <v>81</v>
      </c>
      <c r="C217" s="29">
        <v>0</v>
      </c>
      <c r="D217" s="29">
        <v>0</v>
      </c>
      <c r="E217" s="30">
        <v>936726116</v>
      </c>
      <c r="F217" s="30">
        <v>936726116</v>
      </c>
      <c r="G217" s="29">
        <v>0</v>
      </c>
      <c r="H217" s="29">
        <v>0</v>
      </c>
    </row>
    <row r="218" spans="1:8" ht="12">
      <c r="A218" s="29" t="s">
        <v>82</v>
      </c>
      <c r="B218" s="29" t="s">
        <v>83</v>
      </c>
      <c r="C218" s="29">
        <v>0</v>
      </c>
      <c r="D218" s="29">
        <v>0</v>
      </c>
      <c r="E218" s="30">
        <v>440150066</v>
      </c>
      <c r="F218" s="30">
        <v>440150066</v>
      </c>
      <c r="G218" s="29">
        <v>0</v>
      </c>
      <c r="H218" s="29">
        <v>0</v>
      </c>
    </row>
    <row r="219" spans="1:8" ht="12">
      <c r="A219" s="29" t="s">
        <v>84</v>
      </c>
      <c r="B219" s="29" t="s">
        <v>85</v>
      </c>
      <c r="C219" s="29">
        <v>0</v>
      </c>
      <c r="D219" s="29">
        <v>6964596</v>
      </c>
      <c r="E219" s="30">
        <v>33316954</v>
      </c>
      <c r="F219" s="30">
        <v>26352358</v>
      </c>
      <c r="G219" s="29">
        <v>0</v>
      </c>
      <c r="H219" s="29">
        <v>0</v>
      </c>
    </row>
    <row r="220" spans="1:8" ht="12">
      <c r="A220" s="29" t="s">
        <v>86</v>
      </c>
      <c r="B220" s="29" t="s">
        <v>87</v>
      </c>
      <c r="C220" s="29">
        <v>0</v>
      </c>
      <c r="D220" s="29">
        <v>0</v>
      </c>
      <c r="E220" s="30">
        <v>13320696</v>
      </c>
      <c r="F220" s="30">
        <v>13320696</v>
      </c>
      <c r="G220" s="29">
        <v>0</v>
      </c>
      <c r="H220" s="29">
        <v>0</v>
      </c>
    </row>
    <row r="221" spans="1:8" ht="12">
      <c r="A221" s="29" t="s">
        <v>88</v>
      </c>
      <c r="B221" s="29" t="s">
        <v>89</v>
      </c>
      <c r="C221" s="29">
        <v>0</v>
      </c>
      <c r="D221" s="29">
        <v>6964596</v>
      </c>
      <c r="E221" s="30">
        <v>19996258</v>
      </c>
      <c r="F221" s="30">
        <v>13031662</v>
      </c>
      <c r="G221" s="29">
        <v>0</v>
      </c>
      <c r="H221" s="29">
        <v>0</v>
      </c>
    </row>
    <row r="222" spans="1:8" ht="12">
      <c r="A222" s="29" t="s">
        <v>90</v>
      </c>
      <c r="B222" s="29" t="s">
        <v>91</v>
      </c>
      <c r="C222" s="29">
        <v>0</v>
      </c>
      <c r="D222" s="29">
        <v>17523618</v>
      </c>
      <c r="E222" s="30">
        <v>86271233</v>
      </c>
      <c r="F222" s="30">
        <v>71895868</v>
      </c>
      <c r="G222" s="29">
        <v>0</v>
      </c>
      <c r="H222" s="29">
        <v>3148253</v>
      </c>
    </row>
    <row r="223" spans="1:8" ht="12">
      <c r="A223" s="29" t="s">
        <v>92</v>
      </c>
      <c r="B223" s="29" t="s">
        <v>93</v>
      </c>
      <c r="C223" s="29">
        <v>0</v>
      </c>
      <c r="D223" s="29">
        <v>0</v>
      </c>
      <c r="E223" s="30">
        <v>36776465</v>
      </c>
      <c r="F223" s="30">
        <v>36776465</v>
      </c>
      <c r="G223" s="29">
        <v>0</v>
      </c>
      <c r="H223" s="29">
        <v>0</v>
      </c>
    </row>
    <row r="224" spans="1:8" ht="12">
      <c r="A224" s="29" t="s">
        <v>94</v>
      </c>
      <c r="B224" s="29" t="s">
        <v>95</v>
      </c>
      <c r="C224" s="29">
        <v>0</v>
      </c>
      <c r="D224" s="29">
        <v>17523618</v>
      </c>
      <c r="E224" s="30">
        <v>49494768</v>
      </c>
      <c r="F224" s="30">
        <v>35119403</v>
      </c>
      <c r="G224" s="29">
        <v>0</v>
      </c>
      <c r="H224" s="29">
        <v>3148253</v>
      </c>
    </row>
    <row r="225" spans="1:8" ht="12">
      <c r="A225" s="29" t="s">
        <v>96</v>
      </c>
      <c r="B225" s="29" t="s">
        <v>97</v>
      </c>
      <c r="C225" s="29">
        <v>0</v>
      </c>
      <c r="D225" s="29">
        <v>0</v>
      </c>
      <c r="E225" s="30">
        <v>59728730</v>
      </c>
      <c r="F225" s="30">
        <v>72111311</v>
      </c>
      <c r="G225" s="29">
        <v>0</v>
      </c>
      <c r="H225" s="29">
        <v>12382581</v>
      </c>
    </row>
    <row r="226" spans="1:8" ht="12">
      <c r="A226" s="29" t="s">
        <v>98</v>
      </c>
      <c r="B226" s="29" t="s">
        <v>99</v>
      </c>
      <c r="C226" s="29">
        <v>0</v>
      </c>
      <c r="D226" s="29">
        <v>0</v>
      </c>
      <c r="E226" s="30">
        <v>15456202</v>
      </c>
      <c r="F226" s="30">
        <v>15456202</v>
      </c>
      <c r="G226" s="29">
        <v>0</v>
      </c>
      <c r="H226" s="29">
        <v>0</v>
      </c>
    </row>
    <row r="227" spans="1:8" ht="12">
      <c r="A227" s="29" t="s">
        <v>100</v>
      </c>
      <c r="B227" s="29" t="s">
        <v>101</v>
      </c>
      <c r="C227" s="29">
        <v>0</v>
      </c>
      <c r="D227" s="29">
        <v>0</v>
      </c>
      <c r="E227" s="30">
        <v>44272528</v>
      </c>
      <c r="F227" s="30">
        <v>56655109</v>
      </c>
      <c r="G227" s="29">
        <v>0</v>
      </c>
      <c r="H227" s="29">
        <v>12382581</v>
      </c>
    </row>
    <row r="228" spans="1:8" ht="12">
      <c r="A228" s="29" t="s">
        <v>102</v>
      </c>
      <c r="B228" s="29" t="s">
        <v>103</v>
      </c>
      <c r="C228" s="29">
        <v>0</v>
      </c>
      <c r="D228" s="29">
        <v>0</v>
      </c>
      <c r="E228" s="30">
        <v>209598977</v>
      </c>
      <c r="F228" s="30">
        <v>209598977</v>
      </c>
      <c r="G228" s="29">
        <v>0</v>
      </c>
      <c r="H228" s="29">
        <v>0</v>
      </c>
    </row>
    <row r="229" spans="1:8" ht="12">
      <c r="A229" s="29" t="s">
        <v>104</v>
      </c>
      <c r="B229" s="29" t="s">
        <v>1195</v>
      </c>
      <c r="C229" s="29">
        <v>0</v>
      </c>
      <c r="D229" s="29">
        <v>0</v>
      </c>
      <c r="E229" s="30">
        <v>209598977</v>
      </c>
      <c r="F229" s="30">
        <v>209598977</v>
      </c>
      <c r="G229" s="29">
        <v>0</v>
      </c>
      <c r="H229" s="29">
        <v>0</v>
      </c>
    </row>
    <row r="230" spans="1:8" ht="12">
      <c r="A230" s="29" t="s">
        <v>1196</v>
      </c>
      <c r="B230" s="29" t="s">
        <v>904</v>
      </c>
      <c r="C230" s="29">
        <v>0</v>
      </c>
      <c r="D230" s="29">
        <v>2042025566</v>
      </c>
      <c r="E230" s="30">
        <v>2047948069</v>
      </c>
      <c r="F230" s="30">
        <v>1877775457</v>
      </c>
      <c r="G230" s="29">
        <v>0</v>
      </c>
      <c r="H230" s="29">
        <v>1871852954</v>
      </c>
    </row>
    <row r="231" spans="1:8" ht="12">
      <c r="A231" s="29" t="s">
        <v>905</v>
      </c>
      <c r="B231" s="29" t="s">
        <v>1198</v>
      </c>
      <c r="C231" s="29">
        <v>0</v>
      </c>
      <c r="D231" s="29">
        <v>70172555</v>
      </c>
      <c r="E231" s="30">
        <v>199820954</v>
      </c>
      <c r="F231" s="30">
        <v>174539324</v>
      </c>
      <c r="G231" s="29">
        <v>0</v>
      </c>
      <c r="H231" s="29">
        <v>44890925</v>
      </c>
    </row>
    <row r="232" spans="1:8" ht="12">
      <c r="A232" s="29" t="s">
        <v>1199</v>
      </c>
      <c r="B232" s="29" t="s">
        <v>1191</v>
      </c>
      <c r="C232" s="29">
        <v>0</v>
      </c>
      <c r="D232" s="29">
        <v>0</v>
      </c>
      <c r="E232" s="30">
        <v>306558000</v>
      </c>
      <c r="F232" s="30">
        <v>306558000</v>
      </c>
      <c r="G232" s="29">
        <v>0</v>
      </c>
      <c r="H232" s="29">
        <v>0</v>
      </c>
    </row>
    <row r="233" spans="1:8" ht="12">
      <c r="A233" s="29" t="s">
        <v>1192</v>
      </c>
      <c r="B233" s="29" t="s">
        <v>1193</v>
      </c>
      <c r="C233" s="29">
        <v>0</v>
      </c>
      <c r="D233" s="29">
        <v>18884982</v>
      </c>
      <c r="E233" s="30">
        <v>81035599</v>
      </c>
      <c r="F233" s="30">
        <v>91205288</v>
      </c>
      <c r="G233" s="29">
        <v>0</v>
      </c>
      <c r="H233" s="29">
        <v>29054671</v>
      </c>
    </row>
    <row r="234" spans="1:8" ht="12">
      <c r="A234" s="29" t="s">
        <v>1194</v>
      </c>
      <c r="B234" s="29" t="s">
        <v>543</v>
      </c>
      <c r="C234" s="29">
        <v>0</v>
      </c>
      <c r="D234" s="29">
        <v>18884982</v>
      </c>
      <c r="E234" s="30">
        <v>31457456</v>
      </c>
      <c r="F234" s="30">
        <v>41627145</v>
      </c>
      <c r="G234" s="29">
        <v>0</v>
      </c>
      <c r="H234" s="29">
        <v>29054671</v>
      </c>
    </row>
    <row r="235" spans="1:8" ht="12">
      <c r="A235" s="29" t="s">
        <v>544</v>
      </c>
      <c r="B235" s="29" t="s">
        <v>545</v>
      </c>
      <c r="C235" s="29">
        <v>0</v>
      </c>
      <c r="D235" s="29">
        <v>0</v>
      </c>
      <c r="E235" s="30">
        <v>49578143</v>
      </c>
      <c r="F235" s="30">
        <v>49578143</v>
      </c>
      <c r="G235" s="29">
        <v>0</v>
      </c>
      <c r="H235" s="29">
        <v>0</v>
      </c>
    </row>
    <row r="236" spans="1:8" ht="12">
      <c r="A236" s="29" t="s">
        <v>546</v>
      </c>
      <c r="B236" s="29" t="s">
        <v>547</v>
      </c>
      <c r="C236" s="29">
        <v>0</v>
      </c>
      <c r="D236" s="29">
        <v>0</v>
      </c>
      <c r="E236" s="30">
        <v>32823848</v>
      </c>
      <c r="F236" s="30">
        <v>32823848</v>
      </c>
      <c r="G236" s="29">
        <v>0</v>
      </c>
      <c r="H236" s="29">
        <v>0</v>
      </c>
    </row>
    <row r="237" spans="1:8" ht="12">
      <c r="A237" s="29" t="s">
        <v>548</v>
      </c>
      <c r="B237" s="29" t="s">
        <v>549</v>
      </c>
      <c r="C237" s="29">
        <v>0</v>
      </c>
      <c r="D237" s="29">
        <v>0</v>
      </c>
      <c r="E237" s="30">
        <v>952222</v>
      </c>
      <c r="F237" s="30">
        <v>952222</v>
      </c>
      <c r="G237" s="29">
        <v>0</v>
      </c>
      <c r="H237" s="29">
        <v>0</v>
      </c>
    </row>
    <row r="238" spans="1:8" ht="12">
      <c r="A238" s="29" t="s">
        <v>652</v>
      </c>
      <c r="B238" s="29" t="s">
        <v>653</v>
      </c>
      <c r="C238" s="29">
        <v>0</v>
      </c>
      <c r="D238" s="29">
        <v>0</v>
      </c>
      <c r="E238" s="30">
        <v>31871626</v>
      </c>
      <c r="F238" s="30">
        <v>31871626</v>
      </c>
      <c r="G238" s="29">
        <v>0</v>
      </c>
      <c r="H238" s="29">
        <v>0</v>
      </c>
    </row>
    <row r="239" spans="1:8" ht="12">
      <c r="A239" s="29" t="s">
        <v>550</v>
      </c>
      <c r="B239" s="29" t="s">
        <v>551</v>
      </c>
      <c r="C239" s="29">
        <v>0</v>
      </c>
      <c r="D239" s="29">
        <v>0</v>
      </c>
      <c r="E239" s="30">
        <v>16754295</v>
      </c>
      <c r="F239" s="30">
        <v>16754295</v>
      </c>
      <c r="G239" s="29">
        <v>0</v>
      </c>
      <c r="H239" s="29">
        <v>0</v>
      </c>
    </row>
    <row r="240" spans="1:8" ht="12">
      <c r="A240" s="29" t="s">
        <v>552</v>
      </c>
      <c r="B240" s="29" t="s">
        <v>553</v>
      </c>
      <c r="C240" s="29">
        <v>0</v>
      </c>
      <c r="D240" s="29">
        <v>0</v>
      </c>
      <c r="E240" s="30">
        <v>16754295</v>
      </c>
      <c r="F240" s="30">
        <v>16754295</v>
      </c>
      <c r="G240" s="29">
        <v>0</v>
      </c>
      <c r="H240" s="29">
        <v>0</v>
      </c>
    </row>
    <row r="241" spans="1:8" ht="12">
      <c r="A241" s="29" t="s">
        <v>38</v>
      </c>
      <c r="B241" s="29" t="s">
        <v>554</v>
      </c>
      <c r="C241" s="29">
        <v>0</v>
      </c>
      <c r="D241" s="29">
        <v>4766432046</v>
      </c>
      <c r="E241" s="30">
        <v>8979340631</v>
      </c>
      <c r="F241" s="30">
        <v>8678059312</v>
      </c>
      <c r="G241" s="29">
        <v>0</v>
      </c>
      <c r="H241" s="29">
        <v>4465150727</v>
      </c>
    </row>
    <row r="242" spans="1:8" ht="12">
      <c r="A242" s="29" t="s">
        <v>555</v>
      </c>
      <c r="B242" s="29" t="s">
        <v>556</v>
      </c>
      <c r="C242" s="29">
        <v>0</v>
      </c>
      <c r="D242" s="29">
        <v>4558206329</v>
      </c>
      <c r="E242" s="30">
        <v>8143562784</v>
      </c>
      <c r="F242" s="30">
        <v>8053060053</v>
      </c>
      <c r="G242" s="29">
        <v>0</v>
      </c>
      <c r="H242" s="29">
        <v>4467703598</v>
      </c>
    </row>
    <row r="243" spans="1:8" ht="12">
      <c r="A243" s="29" t="s">
        <v>557</v>
      </c>
      <c r="B243" s="29" t="s">
        <v>558</v>
      </c>
      <c r="C243" s="29">
        <v>0</v>
      </c>
      <c r="D243" s="29">
        <v>4558206329</v>
      </c>
      <c r="E243" s="30">
        <v>7982720155</v>
      </c>
      <c r="F243" s="30">
        <v>7892217424</v>
      </c>
      <c r="G243" s="29">
        <v>0</v>
      </c>
      <c r="H243" s="29">
        <v>4467703598</v>
      </c>
    </row>
    <row r="244" spans="1:8" ht="12">
      <c r="A244" s="29" t="s">
        <v>559</v>
      </c>
      <c r="B244" s="29" t="s">
        <v>560</v>
      </c>
      <c r="C244" s="29">
        <v>0</v>
      </c>
      <c r="D244" s="29">
        <v>0</v>
      </c>
      <c r="E244" s="30">
        <v>160842629</v>
      </c>
      <c r="F244" s="30">
        <v>160842629</v>
      </c>
      <c r="G244" s="29">
        <v>0</v>
      </c>
      <c r="H244" s="29">
        <v>0</v>
      </c>
    </row>
    <row r="245" spans="1:8" ht="12">
      <c r="A245" s="29" t="s">
        <v>561</v>
      </c>
      <c r="B245" s="29" t="s">
        <v>562</v>
      </c>
      <c r="C245" s="29">
        <v>0</v>
      </c>
      <c r="D245" s="29">
        <v>822129</v>
      </c>
      <c r="E245" s="30">
        <v>3375000</v>
      </c>
      <c r="F245" s="30">
        <v>0</v>
      </c>
      <c r="G245" s="29">
        <v>2552871</v>
      </c>
      <c r="H245" s="29">
        <v>0</v>
      </c>
    </row>
    <row r="246" spans="1:8" ht="12">
      <c r="A246" s="29" t="s">
        <v>563</v>
      </c>
      <c r="B246" s="29" t="s">
        <v>564</v>
      </c>
      <c r="C246" s="29">
        <v>2552871</v>
      </c>
      <c r="D246" s="29">
        <v>0</v>
      </c>
      <c r="E246" s="30">
        <v>0</v>
      </c>
      <c r="F246" s="30">
        <v>0</v>
      </c>
      <c r="G246" s="29">
        <v>2552871</v>
      </c>
      <c r="H246" s="29">
        <v>0</v>
      </c>
    </row>
    <row r="247" spans="1:8" ht="12">
      <c r="A247" s="29" t="s">
        <v>565</v>
      </c>
      <c r="B247" s="29" t="s">
        <v>566</v>
      </c>
      <c r="C247" s="29">
        <v>0</v>
      </c>
      <c r="D247" s="29">
        <v>3375000</v>
      </c>
      <c r="E247" s="30">
        <v>3375000</v>
      </c>
      <c r="F247" s="30">
        <v>0</v>
      </c>
      <c r="G247" s="29">
        <v>0</v>
      </c>
      <c r="H247" s="29">
        <v>0</v>
      </c>
    </row>
    <row r="248" spans="1:8" ht="12">
      <c r="A248" s="29" t="s">
        <v>567</v>
      </c>
      <c r="B248" s="29" t="s">
        <v>1186</v>
      </c>
      <c r="C248" s="29">
        <v>0</v>
      </c>
      <c r="D248" s="29">
        <v>207403588</v>
      </c>
      <c r="E248" s="30">
        <v>832402847</v>
      </c>
      <c r="F248" s="30">
        <v>624999259</v>
      </c>
      <c r="G248" s="29">
        <v>0</v>
      </c>
      <c r="H248" s="29">
        <v>0</v>
      </c>
    </row>
    <row r="249" spans="1:8" ht="12">
      <c r="A249" s="29" t="s">
        <v>39</v>
      </c>
      <c r="B249" s="29" t="s">
        <v>1187</v>
      </c>
      <c r="C249" s="29">
        <v>0</v>
      </c>
      <c r="D249" s="29">
        <v>4803441243</v>
      </c>
      <c r="E249" s="30">
        <v>10257396888</v>
      </c>
      <c r="F249" s="30">
        <v>9255023485</v>
      </c>
      <c r="G249" s="29">
        <v>0</v>
      </c>
      <c r="H249" s="29">
        <v>3801067840</v>
      </c>
    </row>
    <row r="250" spans="1:8" ht="12">
      <c r="A250" s="29" t="s">
        <v>1188</v>
      </c>
      <c r="B250" s="29" t="s">
        <v>1189</v>
      </c>
      <c r="C250" s="29">
        <v>0</v>
      </c>
      <c r="D250" s="29">
        <v>4803441243</v>
      </c>
      <c r="E250" s="30">
        <v>10257396888</v>
      </c>
      <c r="F250" s="30">
        <v>9255023485</v>
      </c>
      <c r="G250" s="29">
        <v>0</v>
      </c>
      <c r="H250" s="29">
        <v>3801067840</v>
      </c>
    </row>
    <row r="251" spans="1:8" ht="12">
      <c r="A251" s="29" t="s">
        <v>1190</v>
      </c>
      <c r="B251" s="29" t="s">
        <v>947</v>
      </c>
      <c r="C251" s="29">
        <v>0</v>
      </c>
      <c r="D251" s="29">
        <v>815440444</v>
      </c>
      <c r="E251" s="30">
        <v>1639918531</v>
      </c>
      <c r="F251" s="30">
        <v>2352418667</v>
      </c>
      <c r="G251" s="29">
        <v>0</v>
      </c>
      <c r="H251" s="29">
        <v>1527940580</v>
      </c>
    </row>
    <row r="252" spans="1:8" ht="12">
      <c r="A252" s="29" t="s">
        <v>948</v>
      </c>
      <c r="B252" s="29" t="s">
        <v>949</v>
      </c>
      <c r="C252" s="29">
        <v>0</v>
      </c>
      <c r="D252" s="29">
        <v>362380834</v>
      </c>
      <c r="E252" s="30">
        <v>1276983126</v>
      </c>
      <c r="F252" s="30">
        <v>914602292</v>
      </c>
      <c r="G252" s="29">
        <v>0</v>
      </c>
      <c r="H252" s="29">
        <v>0</v>
      </c>
    </row>
    <row r="253" spans="1:8" ht="12">
      <c r="A253" s="29" t="s">
        <v>950</v>
      </c>
      <c r="B253" s="29" t="s">
        <v>134</v>
      </c>
      <c r="C253" s="29">
        <v>0</v>
      </c>
      <c r="D253" s="29">
        <v>493250364</v>
      </c>
      <c r="E253" s="30">
        <v>2641973500</v>
      </c>
      <c r="F253" s="30">
        <v>2596907405</v>
      </c>
      <c r="G253" s="29">
        <v>0</v>
      </c>
      <c r="H253" s="29">
        <v>448184269</v>
      </c>
    </row>
    <row r="254" spans="1:8" ht="12">
      <c r="A254" s="29" t="s">
        <v>135</v>
      </c>
      <c r="B254" s="29" t="s">
        <v>136</v>
      </c>
      <c r="C254" s="29">
        <v>0</v>
      </c>
      <c r="D254" s="29">
        <v>2538573468</v>
      </c>
      <c r="E254" s="30">
        <v>4232923011</v>
      </c>
      <c r="F254" s="30">
        <v>2470393968</v>
      </c>
      <c r="G254" s="29">
        <v>0</v>
      </c>
      <c r="H254" s="29">
        <v>776044425</v>
      </c>
    </row>
    <row r="255" spans="1:8" ht="12">
      <c r="A255" s="29" t="s">
        <v>137</v>
      </c>
      <c r="B255" s="29" t="s">
        <v>138</v>
      </c>
      <c r="C255" s="29">
        <v>0</v>
      </c>
      <c r="D255" s="29">
        <v>9676523</v>
      </c>
      <c r="E255" s="30">
        <v>0</v>
      </c>
      <c r="F255" s="30">
        <v>59811285</v>
      </c>
      <c r="G255" s="29">
        <v>0</v>
      </c>
      <c r="H255" s="29">
        <v>69487808</v>
      </c>
    </row>
    <row r="256" spans="1:8" ht="12">
      <c r="A256" s="29" t="s">
        <v>139</v>
      </c>
      <c r="B256" s="29" t="s">
        <v>140</v>
      </c>
      <c r="C256" s="29">
        <v>0</v>
      </c>
      <c r="D256" s="29">
        <v>584119610</v>
      </c>
      <c r="E256" s="30">
        <v>465598720</v>
      </c>
      <c r="F256" s="30">
        <v>860889868</v>
      </c>
      <c r="G256" s="29">
        <v>0</v>
      </c>
      <c r="H256" s="29">
        <v>979410758</v>
      </c>
    </row>
    <row r="257" spans="1:8" ht="12">
      <c r="A257" s="29" t="s">
        <v>141</v>
      </c>
      <c r="B257" s="29" t="s">
        <v>142</v>
      </c>
      <c r="C257" s="29">
        <v>0</v>
      </c>
      <c r="D257" s="29">
        <v>11972718159.97</v>
      </c>
      <c r="E257" s="30">
        <v>42258486968</v>
      </c>
      <c r="F257" s="30">
        <v>43156834531</v>
      </c>
      <c r="G257" s="29">
        <v>0</v>
      </c>
      <c r="H257" s="29">
        <v>12871065722.97</v>
      </c>
    </row>
    <row r="258" spans="1:8" ht="12">
      <c r="A258" s="29" t="s">
        <v>143</v>
      </c>
      <c r="B258" s="29" t="s">
        <v>144</v>
      </c>
      <c r="C258" s="29">
        <v>0</v>
      </c>
      <c r="D258" s="29">
        <v>311803377</v>
      </c>
      <c r="E258" s="30">
        <v>53476000</v>
      </c>
      <c r="F258" s="30">
        <v>25536000</v>
      </c>
      <c r="G258" s="29">
        <v>0</v>
      </c>
      <c r="H258" s="29">
        <v>283863377</v>
      </c>
    </row>
    <row r="259" spans="1:8" ht="12">
      <c r="A259" s="29" t="s">
        <v>145</v>
      </c>
      <c r="B259" s="29" t="s">
        <v>146</v>
      </c>
      <c r="C259" s="29">
        <v>0</v>
      </c>
      <c r="D259" s="29">
        <v>281856308</v>
      </c>
      <c r="E259" s="30">
        <v>27388000</v>
      </c>
      <c r="F259" s="30">
        <v>12768000</v>
      </c>
      <c r="G259" s="29">
        <v>0</v>
      </c>
      <c r="H259" s="29">
        <v>267236308</v>
      </c>
    </row>
    <row r="260" spans="1:8" ht="12">
      <c r="A260" s="29" t="s">
        <v>147</v>
      </c>
      <c r="B260" s="29" t="s">
        <v>148</v>
      </c>
      <c r="C260" s="29">
        <v>0</v>
      </c>
      <c r="D260" s="29">
        <v>29947069</v>
      </c>
      <c r="E260" s="30">
        <v>26088000</v>
      </c>
      <c r="F260" s="30">
        <v>12768000</v>
      </c>
      <c r="G260" s="29">
        <v>0</v>
      </c>
      <c r="H260" s="29">
        <v>16627069</v>
      </c>
    </row>
    <row r="261" spans="1:8" ht="12">
      <c r="A261" s="29" t="s">
        <v>149</v>
      </c>
      <c r="B261" s="29" t="s">
        <v>150</v>
      </c>
      <c r="C261" s="29">
        <v>0</v>
      </c>
      <c r="D261" s="29">
        <v>29786878</v>
      </c>
      <c r="E261" s="30">
        <v>515124206</v>
      </c>
      <c r="F261" s="30">
        <v>442498004</v>
      </c>
      <c r="G261" s="29">
        <v>42839324</v>
      </c>
      <c r="H261" s="29">
        <v>0</v>
      </c>
    </row>
    <row r="262" spans="1:8" ht="12">
      <c r="A262" s="29" t="s">
        <v>151</v>
      </c>
      <c r="B262" s="29" t="s">
        <v>152</v>
      </c>
      <c r="C262" s="29">
        <v>0</v>
      </c>
      <c r="D262" s="29">
        <v>0</v>
      </c>
      <c r="E262" s="30">
        <v>72137153</v>
      </c>
      <c r="F262" s="30">
        <v>72137153</v>
      </c>
      <c r="G262" s="29">
        <v>0</v>
      </c>
      <c r="H262" s="29">
        <v>0</v>
      </c>
    </row>
    <row r="263" spans="1:8" ht="12">
      <c r="A263" s="29" t="s">
        <v>153</v>
      </c>
      <c r="B263" s="29" t="s">
        <v>154</v>
      </c>
      <c r="C263" s="29">
        <v>0</v>
      </c>
      <c r="D263" s="29">
        <v>2316605000</v>
      </c>
      <c r="E263" s="30">
        <v>31459780000</v>
      </c>
      <c r="F263" s="30">
        <v>35858480000</v>
      </c>
      <c r="G263" s="29">
        <v>0</v>
      </c>
      <c r="H263" s="29">
        <v>6715305000</v>
      </c>
    </row>
    <row r="264" spans="1:8" ht="12">
      <c r="A264" s="29" t="s">
        <v>155</v>
      </c>
      <c r="B264" s="29" t="s">
        <v>156</v>
      </c>
      <c r="C264" s="29">
        <v>0</v>
      </c>
      <c r="D264" s="29">
        <v>462200000</v>
      </c>
      <c r="E264" s="30">
        <v>800000000</v>
      </c>
      <c r="F264" s="30">
        <v>970000000</v>
      </c>
      <c r="G264" s="29">
        <v>0</v>
      </c>
      <c r="H264" s="29">
        <v>632200000</v>
      </c>
    </row>
    <row r="265" spans="1:8" ht="12">
      <c r="A265" s="29" t="s">
        <v>157</v>
      </c>
      <c r="B265" s="29" t="s">
        <v>535</v>
      </c>
      <c r="C265" s="29">
        <v>0</v>
      </c>
      <c r="D265" s="29">
        <v>32200000</v>
      </c>
      <c r="E265" s="30">
        <v>0</v>
      </c>
      <c r="F265" s="30">
        <v>0</v>
      </c>
      <c r="G265" s="29">
        <v>0</v>
      </c>
      <c r="H265" s="29">
        <v>32200000</v>
      </c>
    </row>
    <row r="266" spans="1:8" ht="12">
      <c r="A266" s="29" t="s">
        <v>536</v>
      </c>
      <c r="B266" s="29" t="s">
        <v>1164</v>
      </c>
      <c r="C266" s="29">
        <v>0</v>
      </c>
      <c r="D266" s="29">
        <v>230000000</v>
      </c>
      <c r="E266" s="30">
        <v>200000000</v>
      </c>
      <c r="F266" s="30">
        <v>120000000</v>
      </c>
      <c r="G266" s="29">
        <v>0</v>
      </c>
      <c r="H266" s="29">
        <v>150000000</v>
      </c>
    </row>
    <row r="267" spans="1:8" ht="12">
      <c r="A267" s="29" t="s">
        <v>654</v>
      </c>
      <c r="B267" s="29" t="s">
        <v>655</v>
      </c>
      <c r="C267" s="29">
        <v>0</v>
      </c>
      <c r="D267" s="29">
        <v>200000000</v>
      </c>
      <c r="E267" s="30">
        <v>600000000</v>
      </c>
      <c r="F267" s="30">
        <v>850000000</v>
      </c>
      <c r="G267" s="29">
        <v>0</v>
      </c>
      <c r="H267" s="29">
        <v>450000000</v>
      </c>
    </row>
    <row r="268" spans="1:8" ht="12">
      <c r="A268" s="29" t="s">
        <v>1165</v>
      </c>
      <c r="B268" s="29" t="s">
        <v>1166</v>
      </c>
      <c r="C268" s="29">
        <v>0</v>
      </c>
      <c r="D268" s="29">
        <v>2047491602</v>
      </c>
      <c r="E268" s="30">
        <v>3384383154</v>
      </c>
      <c r="F268" s="30">
        <v>4003656888</v>
      </c>
      <c r="G268" s="29">
        <v>0</v>
      </c>
      <c r="H268" s="29">
        <v>2666765336</v>
      </c>
    </row>
    <row r="269" spans="1:8" ht="12">
      <c r="A269" s="29" t="s">
        <v>1167</v>
      </c>
      <c r="B269" s="29" t="s">
        <v>1168</v>
      </c>
      <c r="C269" s="29">
        <v>0</v>
      </c>
      <c r="D269" s="29">
        <v>2047491602</v>
      </c>
      <c r="E269" s="30">
        <v>3384383154</v>
      </c>
      <c r="F269" s="30">
        <v>4003656888</v>
      </c>
      <c r="G269" s="29">
        <v>0</v>
      </c>
      <c r="H269" s="29">
        <v>2666765336</v>
      </c>
    </row>
    <row r="270" spans="1:8" ht="12">
      <c r="A270" s="29" t="s">
        <v>1169</v>
      </c>
      <c r="B270" s="29" t="s">
        <v>1170</v>
      </c>
      <c r="C270" s="29">
        <v>0</v>
      </c>
      <c r="D270" s="29">
        <v>6804831302.97</v>
      </c>
      <c r="E270" s="30">
        <v>5928914439</v>
      </c>
      <c r="F270" s="30">
        <v>1739854470</v>
      </c>
      <c r="G270" s="29">
        <v>0</v>
      </c>
      <c r="H270" s="29">
        <v>2615771333.97</v>
      </c>
    </row>
    <row r="271" spans="1:8" ht="12">
      <c r="A271" s="29" t="s">
        <v>1171</v>
      </c>
      <c r="B271" s="29" t="s">
        <v>1172</v>
      </c>
      <c r="C271" s="29">
        <v>0</v>
      </c>
      <c r="D271" s="29">
        <v>594757</v>
      </c>
      <c r="E271" s="30">
        <v>0</v>
      </c>
      <c r="F271" s="30">
        <v>0</v>
      </c>
      <c r="G271" s="29">
        <v>0</v>
      </c>
      <c r="H271" s="29">
        <v>594757</v>
      </c>
    </row>
    <row r="272" spans="1:8" ht="12">
      <c r="A272" s="29" t="s">
        <v>1173</v>
      </c>
      <c r="B272" s="29" t="s">
        <v>1174</v>
      </c>
      <c r="C272" s="29">
        <v>0</v>
      </c>
      <c r="D272" s="29">
        <v>94889530</v>
      </c>
      <c r="E272" s="30">
        <v>0</v>
      </c>
      <c r="F272" s="30">
        <v>0</v>
      </c>
      <c r="G272" s="29">
        <v>0</v>
      </c>
      <c r="H272" s="29">
        <v>94889530</v>
      </c>
    </row>
    <row r="273" spans="1:8" ht="12">
      <c r="A273" s="29" t="s">
        <v>1175</v>
      </c>
      <c r="B273" s="29" t="s">
        <v>1176</v>
      </c>
      <c r="C273" s="29">
        <v>0</v>
      </c>
      <c r="D273" s="29">
        <v>327874462</v>
      </c>
      <c r="E273" s="30">
        <v>139777294</v>
      </c>
      <c r="F273" s="30">
        <v>214896330</v>
      </c>
      <c r="G273" s="29">
        <v>0</v>
      </c>
      <c r="H273" s="29">
        <v>402993498</v>
      </c>
    </row>
    <row r="274" spans="1:8" ht="12">
      <c r="A274" s="29" t="s">
        <v>1177</v>
      </c>
      <c r="B274" s="29" t="s">
        <v>1178</v>
      </c>
      <c r="C274" s="29">
        <v>0</v>
      </c>
      <c r="D274" s="29">
        <v>4307800000</v>
      </c>
      <c r="E274" s="30">
        <v>4659770000</v>
      </c>
      <c r="F274" s="30">
        <v>407961000</v>
      </c>
      <c r="G274" s="29">
        <v>0</v>
      </c>
      <c r="H274" s="29">
        <v>55991000</v>
      </c>
    </row>
    <row r="275" spans="1:8" ht="12">
      <c r="A275" s="29" t="s">
        <v>1179</v>
      </c>
      <c r="B275" s="29" t="s">
        <v>1180</v>
      </c>
      <c r="C275" s="29">
        <v>0</v>
      </c>
      <c r="D275" s="29">
        <v>158868028</v>
      </c>
      <c r="E275" s="30">
        <v>0</v>
      </c>
      <c r="F275" s="30">
        <v>0</v>
      </c>
      <c r="G275" s="29">
        <v>0</v>
      </c>
      <c r="H275" s="29">
        <v>158868028</v>
      </c>
    </row>
    <row r="276" spans="1:8" ht="12">
      <c r="A276" s="29" t="s">
        <v>1181</v>
      </c>
      <c r="B276" s="29" t="s">
        <v>1182</v>
      </c>
      <c r="C276" s="29">
        <v>0</v>
      </c>
      <c r="D276" s="29">
        <v>215926936</v>
      </c>
      <c r="E276" s="30">
        <v>151295157</v>
      </c>
      <c r="F276" s="30">
        <v>0</v>
      </c>
      <c r="G276" s="29">
        <v>0</v>
      </c>
      <c r="H276" s="29">
        <v>64631779</v>
      </c>
    </row>
    <row r="277" spans="1:8" ht="12">
      <c r="A277" s="29" t="s">
        <v>1183</v>
      </c>
      <c r="B277" s="29" t="s">
        <v>1000</v>
      </c>
      <c r="C277" s="29">
        <v>0</v>
      </c>
      <c r="D277" s="29">
        <v>882825997</v>
      </c>
      <c r="E277" s="30">
        <v>222410585</v>
      </c>
      <c r="F277" s="30">
        <v>92339928</v>
      </c>
      <c r="G277" s="29">
        <v>0</v>
      </c>
      <c r="H277" s="29">
        <v>752755340</v>
      </c>
    </row>
    <row r="278" spans="1:8" ht="12">
      <c r="A278" s="29" t="s">
        <v>1001</v>
      </c>
      <c r="B278" s="29" t="s">
        <v>1002</v>
      </c>
      <c r="C278" s="29">
        <v>0</v>
      </c>
      <c r="D278" s="29">
        <v>4954228</v>
      </c>
      <c r="E278" s="30">
        <v>0</v>
      </c>
      <c r="F278" s="30">
        <v>0</v>
      </c>
      <c r="G278" s="29">
        <v>0</v>
      </c>
      <c r="H278" s="29">
        <v>4954228</v>
      </c>
    </row>
    <row r="279" spans="1:8" ht="12">
      <c r="A279" s="29" t="s">
        <v>1003</v>
      </c>
      <c r="B279" s="29" t="s">
        <v>593</v>
      </c>
      <c r="C279" s="29">
        <v>0</v>
      </c>
      <c r="D279" s="29">
        <v>100055149</v>
      </c>
      <c r="E279" s="30">
        <v>0</v>
      </c>
      <c r="F279" s="30">
        <v>0</v>
      </c>
      <c r="G279" s="29">
        <v>0</v>
      </c>
      <c r="H279" s="29">
        <v>100055149</v>
      </c>
    </row>
    <row r="280" spans="1:8" ht="12">
      <c r="A280" s="29" t="s">
        <v>594</v>
      </c>
      <c r="B280" s="29" t="s">
        <v>595</v>
      </c>
      <c r="C280" s="29">
        <v>0</v>
      </c>
      <c r="D280" s="29">
        <v>6995200</v>
      </c>
      <c r="E280" s="30">
        <v>0</v>
      </c>
      <c r="F280" s="30">
        <v>0</v>
      </c>
      <c r="G280" s="29">
        <v>0</v>
      </c>
      <c r="H280" s="29">
        <v>6995200</v>
      </c>
    </row>
    <row r="281" spans="1:8" ht="12">
      <c r="A281" s="29" t="s">
        <v>596</v>
      </c>
      <c r="B281" s="29" t="s">
        <v>597</v>
      </c>
      <c r="C281" s="29">
        <v>0</v>
      </c>
      <c r="D281" s="29">
        <v>37029276</v>
      </c>
      <c r="E281" s="30">
        <v>952222</v>
      </c>
      <c r="F281" s="30">
        <v>0</v>
      </c>
      <c r="G281" s="29">
        <v>0</v>
      </c>
      <c r="H281" s="29">
        <v>36077054</v>
      </c>
    </row>
    <row r="282" spans="1:8" ht="12">
      <c r="A282" s="29" t="s">
        <v>598</v>
      </c>
      <c r="B282" s="29" t="s">
        <v>599</v>
      </c>
      <c r="C282" s="29">
        <v>0</v>
      </c>
      <c r="D282" s="29">
        <v>0.97</v>
      </c>
      <c r="E282" s="30">
        <v>0</v>
      </c>
      <c r="F282" s="30">
        <v>0</v>
      </c>
      <c r="G282" s="29">
        <v>0</v>
      </c>
      <c r="H282" s="29">
        <v>0.97</v>
      </c>
    </row>
    <row r="283" spans="1:8" ht="12">
      <c r="A283" s="29" t="s">
        <v>600</v>
      </c>
      <c r="B283" s="29" t="s">
        <v>601</v>
      </c>
      <c r="C283" s="29">
        <v>0</v>
      </c>
      <c r="D283" s="29">
        <v>75898998</v>
      </c>
      <c r="E283" s="30">
        <v>69114228</v>
      </c>
      <c r="F283" s="30">
        <v>76679274</v>
      </c>
      <c r="G283" s="29">
        <v>0</v>
      </c>
      <c r="H283" s="29">
        <v>83464044</v>
      </c>
    </row>
    <row r="284" spans="1:8" ht="12">
      <c r="A284" s="29" t="s">
        <v>602</v>
      </c>
      <c r="B284" s="29" t="s">
        <v>324</v>
      </c>
      <c r="C284" s="29">
        <v>0</v>
      </c>
      <c r="D284" s="29">
        <v>14061328</v>
      </c>
      <c r="E284" s="30">
        <v>15825888</v>
      </c>
      <c r="F284" s="30">
        <v>26408975</v>
      </c>
      <c r="G284" s="29">
        <v>0</v>
      </c>
      <c r="H284" s="29">
        <v>24644415</v>
      </c>
    </row>
    <row r="285" spans="1:8" ht="12">
      <c r="A285" s="29" t="s">
        <v>325</v>
      </c>
      <c r="B285" s="29" t="s">
        <v>326</v>
      </c>
      <c r="C285" s="29">
        <v>0</v>
      </c>
      <c r="D285" s="29">
        <v>426448734</v>
      </c>
      <c r="E285" s="30">
        <v>661922507</v>
      </c>
      <c r="F285" s="30">
        <v>915942877</v>
      </c>
      <c r="G285" s="29">
        <v>0</v>
      </c>
      <c r="H285" s="29">
        <v>680469104</v>
      </c>
    </row>
    <row r="286" spans="1:8" ht="12">
      <c r="A286" s="29" t="s">
        <v>327</v>
      </c>
      <c r="B286" s="29" t="s">
        <v>328</v>
      </c>
      <c r="C286" s="29">
        <v>0</v>
      </c>
      <c r="D286" s="29">
        <v>121218147</v>
      </c>
      <c r="E286" s="30">
        <v>0</v>
      </c>
      <c r="F286" s="30">
        <v>0</v>
      </c>
      <c r="G286" s="29">
        <v>0</v>
      </c>
      <c r="H286" s="29">
        <v>121218147</v>
      </c>
    </row>
    <row r="287" spans="1:8" ht="12">
      <c r="A287" s="29" t="s">
        <v>329</v>
      </c>
      <c r="B287" s="29" t="s">
        <v>330</v>
      </c>
      <c r="C287" s="29">
        <v>0</v>
      </c>
      <c r="D287" s="29">
        <v>12415280</v>
      </c>
      <c r="E287" s="30">
        <v>7846558</v>
      </c>
      <c r="F287" s="30">
        <v>3159343</v>
      </c>
      <c r="G287" s="29">
        <v>0</v>
      </c>
      <c r="H287" s="29">
        <v>7728065</v>
      </c>
    </row>
    <row r="288" spans="1:8" ht="12">
      <c r="A288" s="29" t="s">
        <v>331</v>
      </c>
      <c r="B288" s="29" t="s">
        <v>332</v>
      </c>
      <c r="C288" s="29">
        <v>19295</v>
      </c>
      <c r="D288" s="29">
        <v>0</v>
      </c>
      <c r="E288" s="30">
        <v>0</v>
      </c>
      <c r="F288" s="30">
        <v>0</v>
      </c>
      <c r="G288" s="29">
        <v>19295</v>
      </c>
      <c r="H288" s="29">
        <v>0</v>
      </c>
    </row>
    <row r="289" spans="1:8" ht="12">
      <c r="A289" s="29" t="s">
        <v>333</v>
      </c>
      <c r="B289" s="29" t="s">
        <v>334</v>
      </c>
      <c r="C289" s="29">
        <v>0</v>
      </c>
      <c r="D289" s="29">
        <v>2520895</v>
      </c>
      <c r="E289" s="30">
        <v>0</v>
      </c>
      <c r="F289" s="30">
        <v>0</v>
      </c>
      <c r="G289" s="29">
        <v>0</v>
      </c>
      <c r="H289" s="29">
        <v>2520895</v>
      </c>
    </row>
    <row r="290" spans="1:8" ht="12">
      <c r="A290" s="29" t="s">
        <v>335</v>
      </c>
      <c r="B290" s="29" t="s">
        <v>336</v>
      </c>
      <c r="C290" s="29">
        <v>0</v>
      </c>
      <c r="D290" s="29">
        <v>5305532</v>
      </c>
      <c r="E290" s="30">
        <v>0</v>
      </c>
      <c r="F290" s="30">
        <v>680483</v>
      </c>
      <c r="G290" s="29">
        <v>0</v>
      </c>
      <c r="H290" s="29">
        <v>5986015</v>
      </c>
    </row>
    <row r="291" spans="1:8" ht="12">
      <c r="A291" s="29" t="s">
        <v>337</v>
      </c>
      <c r="B291" s="29" t="s">
        <v>338</v>
      </c>
      <c r="C291" s="29">
        <v>0</v>
      </c>
      <c r="D291" s="29">
        <v>0</v>
      </c>
      <c r="E291" s="30">
        <v>0</v>
      </c>
      <c r="F291" s="30">
        <v>1786260</v>
      </c>
      <c r="G291" s="29">
        <v>0</v>
      </c>
      <c r="H291" s="29">
        <v>1786260</v>
      </c>
    </row>
    <row r="292" spans="1:8" ht="12">
      <c r="A292" s="29" t="s">
        <v>339</v>
      </c>
      <c r="B292" s="29" t="s">
        <v>340</v>
      </c>
      <c r="C292" s="29">
        <v>0</v>
      </c>
      <c r="D292" s="29">
        <v>9168120</v>
      </c>
      <c r="E292" s="30">
        <v>0</v>
      </c>
      <c r="F292" s="30">
        <v>0</v>
      </c>
      <c r="G292" s="29">
        <v>0</v>
      </c>
      <c r="H292" s="29">
        <v>9168120</v>
      </c>
    </row>
    <row r="293" spans="1:8" ht="12">
      <c r="A293" s="29" t="s">
        <v>341</v>
      </c>
      <c r="B293" s="29" t="s">
        <v>342</v>
      </c>
      <c r="C293" s="29">
        <v>0</v>
      </c>
      <c r="D293" s="29">
        <v>0</v>
      </c>
      <c r="E293" s="30">
        <v>44672016</v>
      </c>
      <c r="F293" s="30">
        <v>44672016</v>
      </c>
      <c r="G293" s="29">
        <v>0</v>
      </c>
      <c r="H293" s="29">
        <v>0</v>
      </c>
    </row>
    <row r="294" spans="1:8" ht="12">
      <c r="A294" s="29" t="s">
        <v>343</v>
      </c>
      <c r="B294" s="29" t="s">
        <v>344</v>
      </c>
      <c r="C294" s="29">
        <v>0</v>
      </c>
      <c r="D294" s="29">
        <v>11510558000</v>
      </c>
      <c r="E294" s="30">
        <v>7968250492</v>
      </c>
      <c r="F294" s="30">
        <v>58504475747</v>
      </c>
      <c r="G294" s="29">
        <v>0</v>
      </c>
      <c r="H294" s="29">
        <v>62046783255</v>
      </c>
    </row>
    <row r="295" spans="1:8" ht="12">
      <c r="A295" s="29" t="s">
        <v>345</v>
      </c>
      <c r="B295" s="29" t="s">
        <v>346</v>
      </c>
      <c r="C295" s="29">
        <v>0</v>
      </c>
      <c r="D295" s="29">
        <v>11510558000</v>
      </c>
      <c r="E295" s="30">
        <v>7968250492</v>
      </c>
      <c r="F295" s="30">
        <v>58504475747</v>
      </c>
      <c r="G295" s="29">
        <v>0</v>
      </c>
      <c r="H295" s="29">
        <v>62046783255</v>
      </c>
    </row>
    <row r="296" spans="1:8" ht="12">
      <c r="A296" s="29" t="s">
        <v>347</v>
      </c>
      <c r="B296" s="29" t="s">
        <v>348</v>
      </c>
      <c r="C296" s="29">
        <v>0</v>
      </c>
      <c r="D296" s="29">
        <v>11510558000</v>
      </c>
      <c r="E296" s="30">
        <v>7968250492</v>
      </c>
      <c r="F296" s="30">
        <v>58504475747</v>
      </c>
      <c r="G296" s="29">
        <v>0</v>
      </c>
      <c r="H296" s="29">
        <v>62046783255</v>
      </c>
    </row>
    <row r="297" spans="1:8" ht="12">
      <c r="A297" s="29" t="s">
        <v>910</v>
      </c>
      <c r="B297" s="29" t="s">
        <v>911</v>
      </c>
      <c r="C297" s="29">
        <v>0</v>
      </c>
      <c r="D297" s="29">
        <v>0</v>
      </c>
      <c r="E297" s="30">
        <v>7482250492</v>
      </c>
      <c r="F297" s="30">
        <v>25845108292</v>
      </c>
      <c r="G297" s="29">
        <v>0</v>
      </c>
      <c r="H297" s="29">
        <v>18362857800</v>
      </c>
    </row>
    <row r="298" spans="1:8" ht="12">
      <c r="A298" s="29" t="s">
        <v>656</v>
      </c>
      <c r="B298" s="29" t="s">
        <v>657</v>
      </c>
      <c r="C298" s="29">
        <v>0</v>
      </c>
      <c r="D298" s="29">
        <v>4511380000</v>
      </c>
      <c r="E298" s="30">
        <v>486000000</v>
      </c>
      <c r="F298" s="30">
        <v>10408600000</v>
      </c>
      <c r="G298" s="29">
        <v>0</v>
      </c>
      <c r="H298" s="29">
        <v>14433980000</v>
      </c>
    </row>
    <row r="299" spans="1:8" ht="12">
      <c r="A299" s="29" t="s">
        <v>912</v>
      </c>
      <c r="B299" s="29" t="s">
        <v>537</v>
      </c>
      <c r="C299" s="29">
        <v>0</v>
      </c>
      <c r="D299" s="29">
        <v>0</v>
      </c>
      <c r="E299" s="30">
        <v>0</v>
      </c>
      <c r="F299" s="30">
        <v>14993389455</v>
      </c>
      <c r="G299" s="29">
        <v>0</v>
      </c>
      <c r="H299" s="29">
        <v>14993389455</v>
      </c>
    </row>
    <row r="300" spans="1:8" ht="12">
      <c r="A300" s="29" t="s">
        <v>658</v>
      </c>
      <c r="B300" s="29" t="s">
        <v>538</v>
      </c>
      <c r="C300" s="29">
        <v>0</v>
      </c>
      <c r="D300" s="29">
        <v>6999178000</v>
      </c>
      <c r="E300" s="30">
        <v>0</v>
      </c>
      <c r="F300" s="30">
        <v>7257378000</v>
      </c>
      <c r="G300" s="29">
        <v>0</v>
      </c>
      <c r="H300" s="29">
        <v>14256556000</v>
      </c>
    </row>
    <row r="301" spans="1:8" ht="12">
      <c r="A301" s="29" t="s">
        <v>349</v>
      </c>
      <c r="B301" s="29" t="s">
        <v>350</v>
      </c>
      <c r="C301" s="29">
        <v>0</v>
      </c>
      <c r="D301" s="29">
        <v>5111216185</v>
      </c>
      <c r="E301" s="30">
        <v>170000000</v>
      </c>
      <c r="F301" s="30">
        <v>1157737465</v>
      </c>
      <c r="G301" s="29">
        <v>0</v>
      </c>
      <c r="H301" s="29">
        <v>6098953650</v>
      </c>
    </row>
    <row r="302" spans="1:8" ht="12">
      <c r="A302" s="29" t="s">
        <v>351</v>
      </c>
      <c r="B302" s="29" t="s">
        <v>352</v>
      </c>
      <c r="C302" s="29">
        <v>0</v>
      </c>
      <c r="D302" s="29">
        <v>10808800</v>
      </c>
      <c r="E302" s="30">
        <v>0</v>
      </c>
      <c r="F302" s="30">
        <v>0</v>
      </c>
      <c r="G302" s="29">
        <v>0</v>
      </c>
      <c r="H302" s="29">
        <v>10808800</v>
      </c>
    </row>
    <row r="303" spans="1:8" ht="12">
      <c r="A303" s="29" t="s">
        <v>353</v>
      </c>
      <c r="B303" s="29" t="s">
        <v>354</v>
      </c>
      <c r="C303" s="29">
        <v>0</v>
      </c>
      <c r="D303" s="29">
        <v>5100407385</v>
      </c>
      <c r="E303" s="30">
        <v>170000000</v>
      </c>
      <c r="F303" s="30">
        <v>1157737465</v>
      </c>
      <c r="G303" s="29">
        <v>0</v>
      </c>
      <c r="H303" s="29">
        <v>6088144850</v>
      </c>
    </row>
    <row r="304" spans="1:8" ht="12">
      <c r="A304" s="29" t="s">
        <v>1254</v>
      </c>
      <c r="B304" s="29" t="s">
        <v>355</v>
      </c>
      <c r="C304" s="29">
        <v>0</v>
      </c>
      <c r="D304" s="29">
        <v>186139037853</v>
      </c>
      <c r="E304" s="30">
        <v>0</v>
      </c>
      <c r="F304" s="30">
        <v>31257280000</v>
      </c>
      <c r="G304" s="29">
        <v>0</v>
      </c>
      <c r="H304" s="29">
        <v>217396317853</v>
      </c>
    </row>
    <row r="305" spans="1:8" ht="12">
      <c r="A305" s="29" t="s">
        <v>460</v>
      </c>
      <c r="B305" s="29" t="s">
        <v>761</v>
      </c>
      <c r="C305" s="29">
        <v>0</v>
      </c>
      <c r="D305" s="29">
        <v>80026260000</v>
      </c>
      <c r="E305" s="30">
        <v>0</v>
      </c>
      <c r="F305" s="30">
        <v>21000000000</v>
      </c>
      <c r="G305" s="29">
        <v>0</v>
      </c>
      <c r="H305" s="29">
        <v>101026260000</v>
      </c>
    </row>
    <row r="306" spans="1:8" ht="12">
      <c r="A306" s="29" t="s">
        <v>762</v>
      </c>
      <c r="B306" s="29" t="s">
        <v>763</v>
      </c>
      <c r="C306" s="29">
        <v>0</v>
      </c>
      <c r="D306" s="29">
        <v>106112777853</v>
      </c>
      <c r="E306" s="30">
        <v>0</v>
      </c>
      <c r="F306" s="30">
        <v>10257280000</v>
      </c>
      <c r="G306" s="29">
        <v>0</v>
      </c>
      <c r="H306" s="29">
        <v>116370057853</v>
      </c>
    </row>
    <row r="307" spans="1:8" ht="12">
      <c r="A307" s="29" t="s">
        <v>267</v>
      </c>
      <c r="B307" s="29" t="s">
        <v>764</v>
      </c>
      <c r="C307" s="29">
        <v>0</v>
      </c>
      <c r="D307" s="29">
        <v>151212230</v>
      </c>
      <c r="E307" s="30">
        <v>151212230</v>
      </c>
      <c r="F307" s="30">
        <v>0</v>
      </c>
      <c r="G307" s="29">
        <v>0</v>
      </c>
      <c r="H307" s="29">
        <v>0</v>
      </c>
    </row>
    <row r="308" spans="1:8" ht="12">
      <c r="A308" s="29" t="s">
        <v>539</v>
      </c>
      <c r="B308" s="29" t="s">
        <v>540</v>
      </c>
      <c r="C308" s="29">
        <v>0</v>
      </c>
      <c r="D308" s="29">
        <v>0</v>
      </c>
      <c r="E308" s="30">
        <v>247144241</v>
      </c>
      <c r="F308" s="30">
        <v>913000292</v>
      </c>
      <c r="G308" s="29">
        <v>0</v>
      </c>
      <c r="H308" s="29">
        <v>665856051</v>
      </c>
    </row>
    <row r="309" spans="1:8" ht="12">
      <c r="A309" s="29" t="s">
        <v>541</v>
      </c>
      <c r="B309" s="29" t="s">
        <v>542</v>
      </c>
      <c r="C309" s="29">
        <v>0</v>
      </c>
      <c r="D309" s="29">
        <v>0</v>
      </c>
      <c r="E309" s="30">
        <v>247144241</v>
      </c>
      <c r="F309" s="30">
        <v>913000292</v>
      </c>
      <c r="G309" s="29">
        <v>0</v>
      </c>
      <c r="H309" s="29">
        <v>665856051</v>
      </c>
    </row>
    <row r="310" spans="1:8" ht="12">
      <c r="A310" s="29" t="s">
        <v>695</v>
      </c>
      <c r="B310" s="29" t="s">
        <v>765</v>
      </c>
      <c r="C310" s="29">
        <v>0</v>
      </c>
      <c r="D310" s="29">
        <v>24538206359</v>
      </c>
      <c r="E310" s="30">
        <v>0</v>
      </c>
      <c r="F310" s="30">
        <v>1241226514</v>
      </c>
      <c r="G310" s="29">
        <v>0</v>
      </c>
      <c r="H310" s="29">
        <v>25779432873</v>
      </c>
    </row>
    <row r="311" spans="1:8" ht="12">
      <c r="A311" s="29" t="s">
        <v>766</v>
      </c>
      <c r="B311" s="29" t="s">
        <v>767</v>
      </c>
      <c r="C311" s="29">
        <v>0</v>
      </c>
      <c r="D311" s="29">
        <v>6305807544</v>
      </c>
      <c r="E311" s="30">
        <v>0</v>
      </c>
      <c r="F311" s="30">
        <v>1241226514</v>
      </c>
      <c r="G311" s="29">
        <v>0</v>
      </c>
      <c r="H311" s="29">
        <v>7547034058</v>
      </c>
    </row>
    <row r="312" spans="1:8" ht="12">
      <c r="A312" s="29" t="s">
        <v>768</v>
      </c>
      <c r="B312" s="29" t="s">
        <v>769</v>
      </c>
      <c r="C312" s="29">
        <v>0</v>
      </c>
      <c r="D312" s="29">
        <v>4192472239</v>
      </c>
      <c r="E312" s="30">
        <v>0</v>
      </c>
      <c r="F312" s="30">
        <v>0</v>
      </c>
      <c r="G312" s="29">
        <v>0</v>
      </c>
      <c r="H312" s="29">
        <v>4192472239</v>
      </c>
    </row>
    <row r="313" spans="1:8" ht="12">
      <c r="A313" s="29" t="s">
        <v>770</v>
      </c>
      <c r="B313" s="29" t="s">
        <v>771</v>
      </c>
      <c r="C313" s="29">
        <v>0</v>
      </c>
      <c r="D313" s="29">
        <v>14039926576</v>
      </c>
      <c r="E313" s="30">
        <v>0</v>
      </c>
      <c r="F313" s="30">
        <v>0</v>
      </c>
      <c r="G313" s="29">
        <v>0</v>
      </c>
      <c r="H313" s="29">
        <v>14039926576</v>
      </c>
    </row>
    <row r="314" spans="1:8" ht="12">
      <c r="A314" s="29" t="s">
        <v>1255</v>
      </c>
      <c r="B314" s="29" t="s">
        <v>772</v>
      </c>
      <c r="C314" s="29">
        <v>0</v>
      </c>
      <c r="D314" s="29">
        <v>6440561349</v>
      </c>
      <c r="E314" s="30">
        <v>0</v>
      </c>
      <c r="F314" s="30">
        <v>413742171</v>
      </c>
      <c r="G314" s="29">
        <v>0</v>
      </c>
      <c r="H314" s="29">
        <v>6854303520</v>
      </c>
    </row>
    <row r="315" spans="1:8" ht="12">
      <c r="A315" s="29" t="s">
        <v>773</v>
      </c>
      <c r="B315" s="29" t="s">
        <v>774</v>
      </c>
      <c r="C315" s="29">
        <v>0</v>
      </c>
      <c r="D315" s="29">
        <v>35752866812</v>
      </c>
      <c r="E315" s="30">
        <v>7951238388</v>
      </c>
      <c r="F315" s="30">
        <v>13329886616</v>
      </c>
      <c r="G315" s="29">
        <v>0</v>
      </c>
      <c r="H315" s="29">
        <v>41131515040</v>
      </c>
    </row>
    <row r="316" spans="1:8" ht="12">
      <c r="A316" s="29" t="s">
        <v>775</v>
      </c>
      <c r="B316" s="29" t="s">
        <v>776</v>
      </c>
      <c r="C316" s="29">
        <v>0</v>
      </c>
      <c r="D316" s="29">
        <v>25953082558</v>
      </c>
      <c r="E316" s="30">
        <v>0</v>
      </c>
      <c r="F316" s="30">
        <v>0</v>
      </c>
      <c r="G316" s="29">
        <v>0</v>
      </c>
      <c r="H316" s="29">
        <v>25953082558</v>
      </c>
    </row>
    <row r="317" spans="1:8" ht="12">
      <c r="A317" s="29" t="s">
        <v>777</v>
      </c>
      <c r="B317" s="29" t="s">
        <v>778</v>
      </c>
      <c r="C317" s="29">
        <v>0</v>
      </c>
      <c r="D317" s="29">
        <v>9799784254</v>
      </c>
      <c r="E317" s="30">
        <v>7951238388</v>
      </c>
      <c r="F317" s="30">
        <v>13329886616</v>
      </c>
      <c r="G317" s="29">
        <v>0</v>
      </c>
      <c r="H317" s="29">
        <v>15178432482</v>
      </c>
    </row>
    <row r="318" spans="1:8" ht="12">
      <c r="A318" s="29" t="s">
        <v>40</v>
      </c>
      <c r="B318" s="29" t="s">
        <v>19</v>
      </c>
      <c r="C318" s="29">
        <v>0</v>
      </c>
      <c r="D318" s="29">
        <v>2882458932</v>
      </c>
      <c r="E318" s="30">
        <v>635276804</v>
      </c>
      <c r="F318" s="30">
        <v>1241226514</v>
      </c>
      <c r="G318" s="29">
        <v>0</v>
      </c>
      <c r="H318" s="29">
        <v>3488408642</v>
      </c>
    </row>
    <row r="319" spans="1:8" ht="12">
      <c r="A319" s="29" t="s">
        <v>20</v>
      </c>
      <c r="B319" s="29" t="s">
        <v>21</v>
      </c>
      <c r="C319" s="29">
        <v>0</v>
      </c>
      <c r="D319" s="29">
        <v>1714782345</v>
      </c>
      <c r="E319" s="30">
        <v>398734000</v>
      </c>
      <c r="F319" s="30">
        <v>661987474</v>
      </c>
      <c r="G319" s="29">
        <v>0</v>
      </c>
      <c r="H319" s="29">
        <v>1978035819</v>
      </c>
    </row>
    <row r="320" spans="1:8" ht="12">
      <c r="A320" s="29" t="s">
        <v>22</v>
      </c>
      <c r="B320" s="29" t="s">
        <v>23</v>
      </c>
      <c r="C320" s="29">
        <v>0</v>
      </c>
      <c r="D320" s="29">
        <v>830679325</v>
      </c>
      <c r="E320" s="30">
        <v>50073200</v>
      </c>
      <c r="F320" s="30">
        <v>330993737</v>
      </c>
      <c r="G320" s="29">
        <v>0</v>
      </c>
      <c r="H320" s="29">
        <v>1111599862</v>
      </c>
    </row>
    <row r="321" spans="1:8" ht="12">
      <c r="A321" s="29" t="s">
        <v>24</v>
      </c>
      <c r="B321" s="29" t="s">
        <v>25</v>
      </c>
      <c r="C321" s="29">
        <v>0</v>
      </c>
      <c r="D321" s="29">
        <v>336997262</v>
      </c>
      <c r="E321" s="30">
        <v>186469604</v>
      </c>
      <c r="F321" s="30">
        <v>248245303</v>
      </c>
      <c r="G321" s="29">
        <v>0</v>
      </c>
      <c r="H321" s="29">
        <v>398772961</v>
      </c>
    </row>
    <row r="322" spans="1:8" ht="12">
      <c r="A322" s="29" t="s">
        <v>26</v>
      </c>
      <c r="B322" s="29" t="s">
        <v>27</v>
      </c>
      <c r="C322" s="29">
        <v>0</v>
      </c>
      <c r="D322" s="29">
        <v>0</v>
      </c>
      <c r="E322" s="30">
        <v>47234539866</v>
      </c>
      <c r="F322" s="30">
        <v>47234539866</v>
      </c>
      <c r="G322" s="29">
        <v>0</v>
      </c>
      <c r="H322" s="29">
        <v>0</v>
      </c>
    </row>
    <row r="323" spans="1:8" ht="12">
      <c r="A323" s="29" t="s">
        <v>28</v>
      </c>
      <c r="B323" s="29" t="s">
        <v>29</v>
      </c>
      <c r="C323" s="29">
        <v>0</v>
      </c>
      <c r="D323" s="29">
        <v>0</v>
      </c>
      <c r="E323" s="30">
        <v>41667449342</v>
      </c>
      <c r="F323" s="30">
        <v>41667449342</v>
      </c>
      <c r="G323" s="29">
        <v>0</v>
      </c>
      <c r="H323" s="29">
        <v>0</v>
      </c>
    </row>
    <row r="324" spans="1:8" ht="12">
      <c r="A324" s="29" t="s">
        <v>30</v>
      </c>
      <c r="B324" s="29" t="s">
        <v>31</v>
      </c>
      <c r="C324" s="29">
        <v>0</v>
      </c>
      <c r="D324" s="29">
        <v>0</v>
      </c>
      <c r="E324" s="30">
        <v>3090910</v>
      </c>
      <c r="F324" s="30">
        <v>3090910</v>
      </c>
      <c r="G324" s="29">
        <v>0</v>
      </c>
      <c r="H324" s="29">
        <v>0</v>
      </c>
    </row>
    <row r="325" spans="1:8" ht="12">
      <c r="A325" s="29" t="s">
        <v>32</v>
      </c>
      <c r="B325" s="29" t="s">
        <v>33</v>
      </c>
      <c r="C325" s="29">
        <v>0</v>
      </c>
      <c r="D325" s="29">
        <v>0</v>
      </c>
      <c r="E325" s="30">
        <v>3090910</v>
      </c>
      <c r="F325" s="30">
        <v>3090910</v>
      </c>
      <c r="G325" s="29">
        <v>0</v>
      </c>
      <c r="H325" s="29">
        <v>0</v>
      </c>
    </row>
    <row r="326" spans="1:8" ht="12">
      <c r="A326" s="29" t="s">
        <v>750</v>
      </c>
      <c r="B326" s="29" t="s">
        <v>485</v>
      </c>
      <c r="C326" s="29">
        <v>0</v>
      </c>
      <c r="D326" s="29">
        <v>0</v>
      </c>
      <c r="E326" s="30">
        <v>748056851</v>
      </c>
      <c r="F326" s="30">
        <v>748056851</v>
      </c>
      <c r="G326" s="29">
        <v>0</v>
      </c>
      <c r="H326" s="29">
        <v>0</v>
      </c>
    </row>
    <row r="327" spans="1:8" ht="12">
      <c r="A327" s="29" t="s">
        <v>486</v>
      </c>
      <c r="B327" s="29" t="s">
        <v>487</v>
      </c>
      <c r="C327" s="29">
        <v>0</v>
      </c>
      <c r="D327" s="29">
        <v>0</v>
      </c>
      <c r="E327" s="30">
        <v>266413880</v>
      </c>
      <c r="F327" s="30">
        <v>266413880</v>
      </c>
      <c r="G327" s="29">
        <v>0</v>
      </c>
      <c r="H327" s="29">
        <v>0</v>
      </c>
    </row>
    <row r="328" spans="1:8" ht="12">
      <c r="A328" s="29" t="s">
        <v>488</v>
      </c>
      <c r="B328" s="29" t="s">
        <v>489</v>
      </c>
      <c r="C328" s="29">
        <v>0</v>
      </c>
      <c r="D328" s="29">
        <v>0</v>
      </c>
      <c r="E328" s="30">
        <v>130316637</v>
      </c>
      <c r="F328" s="30">
        <v>130316637</v>
      </c>
      <c r="G328" s="29">
        <v>0</v>
      </c>
      <c r="H328" s="29">
        <v>0</v>
      </c>
    </row>
    <row r="329" spans="1:8" ht="12">
      <c r="A329" s="29" t="s">
        <v>490</v>
      </c>
      <c r="B329" s="29" t="s">
        <v>491</v>
      </c>
      <c r="C329" s="29">
        <v>0</v>
      </c>
      <c r="D329" s="29">
        <v>0</v>
      </c>
      <c r="E329" s="30">
        <v>310493197</v>
      </c>
      <c r="F329" s="30">
        <v>310493197</v>
      </c>
      <c r="G329" s="29">
        <v>0</v>
      </c>
      <c r="H329" s="29">
        <v>0</v>
      </c>
    </row>
    <row r="330" spans="1:8" ht="12">
      <c r="A330" s="29" t="s">
        <v>178</v>
      </c>
      <c r="B330" s="29" t="s">
        <v>179</v>
      </c>
      <c r="C330" s="29">
        <v>0</v>
      </c>
      <c r="D330" s="29">
        <v>0</v>
      </c>
      <c r="E330" s="30">
        <v>40833137</v>
      </c>
      <c r="F330" s="30">
        <v>40833137</v>
      </c>
      <c r="G330" s="29">
        <v>0</v>
      </c>
      <c r="H330" s="29">
        <v>0</v>
      </c>
    </row>
    <row r="331" spans="1:8" ht="12">
      <c r="A331" s="29" t="s">
        <v>310</v>
      </c>
      <c r="B331" s="29" t="s">
        <v>311</v>
      </c>
      <c r="C331" s="29">
        <v>0</v>
      </c>
      <c r="D331" s="29">
        <v>0</v>
      </c>
      <c r="E331" s="30">
        <v>4766840931</v>
      </c>
      <c r="F331" s="30">
        <v>4766840931</v>
      </c>
      <c r="G331" s="29">
        <v>0</v>
      </c>
      <c r="H331" s="29">
        <v>0</v>
      </c>
    </row>
    <row r="332" spans="1:8" ht="12">
      <c r="A332" s="29" t="s">
        <v>201</v>
      </c>
      <c r="B332" s="29" t="s">
        <v>202</v>
      </c>
      <c r="C332" s="29">
        <v>0</v>
      </c>
      <c r="D332" s="29">
        <v>0</v>
      </c>
      <c r="E332" s="30">
        <v>735529206</v>
      </c>
      <c r="F332" s="30">
        <v>735529206</v>
      </c>
      <c r="G332" s="29">
        <v>0</v>
      </c>
      <c r="H332" s="29">
        <v>0</v>
      </c>
    </row>
    <row r="333" spans="1:8" ht="12">
      <c r="A333" s="29" t="s">
        <v>203</v>
      </c>
      <c r="B333" s="29" t="s">
        <v>204</v>
      </c>
      <c r="C333" s="29">
        <v>0</v>
      </c>
      <c r="D333" s="29">
        <v>0</v>
      </c>
      <c r="E333" s="30">
        <v>351193975</v>
      </c>
      <c r="F333" s="30">
        <v>351193975</v>
      </c>
      <c r="G333" s="29">
        <v>0</v>
      </c>
      <c r="H333" s="29">
        <v>0</v>
      </c>
    </row>
    <row r="334" spans="1:8" ht="12">
      <c r="A334" s="29" t="s">
        <v>205</v>
      </c>
      <c r="B334" s="29" t="s">
        <v>206</v>
      </c>
      <c r="C334" s="29">
        <v>0</v>
      </c>
      <c r="D334" s="29">
        <v>0</v>
      </c>
      <c r="E334" s="30">
        <v>3438219650</v>
      </c>
      <c r="F334" s="30">
        <v>3438219650</v>
      </c>
      <c r="G334" s="29">
        <v>0</v>
      </c>
      <c r="H334" s="29">
        <v>0</v>
      </c>
    </row>
    <row r="335" spans="1:8" ht="12">
      <c r="A335" s="29" t="s">
        <v>207</v>
      </c>
      <c r="B335" s="29" t="s">
        <v>208</v>
      </c>
      <c r="C335" s="29">
        <v>0</v>
      </c>
      <c r="D335" s="29">
        <v>0</v>
      </c>
      <c r="E335" s="30">
        <v>241898100</v>
      </c>
      <c r="F335" s="30">
        <v>241898100</v>
      </c>
      <c r="G335" s="29">
        <v>0</v>
      </c>
      <c r="H335" s="29">
        <v>0</v>
      </c>
    </row>
    <row r="336" spans="1:8" ht="12">
      <c r="A336" s="29" t="s">
        <v>209</v>
      </c>
      <c r="B336" s="29" t="s">
        <v>210</v>
      </c>
      <c r="C336" s="29">
        <v>0</v>
      </c>
      <c r="D336" s="29">
        <v>0</v>
      </c>
      <c r="E336" s="30">
        <v>875675115</v>
      </c>
      <c r="F336" s="30">
        <v>875675115</v>
      </c>
      <c r="G336" s="29">
        <v>0</v>
      </c>
      <c r="H336" s="29">
        <v>0</v>
      </c>
    </row>
    <row r="337" spans="1:8" ht="12">
      <c r="A337" s="29" t="s">
        <v>211</v>
      </c>
      <c r="B337" s="29" t="s">
        <v>374</v>
      </c>
      <c r="C337" s="29">
        <v>0</v>
      </c>
      <c r="D337" s="29">
        <v>0</v>
      </c>
      <c r="E337" s="30">
        <v>309124014</v>
      </c>
      <c r="F337" s="30">
        <v>309124014</v>
      </c>
      <c r="G337" s="29">
        <v>0</v>
      </c>
      <c r="H337" s="29">
        <v>0</v>
      </c>
    </row>
    <row r="338" spans="1:8" ht="12">
      <c r="A338" s="29" t="s">
        <v>375</v>
      </c>
      <c r="B338" s="29" t="s">
        <v>376</v>
      </c>
      <c r="C338" s="29">
        <v>0</v>
      </c>
      <c r="D338" s="29">
        <v>0</v>
      </c>
      <c r="E338" s="30">
        <v>566551101</v>
      </c>
      <c r="F338" s="30">
        <v>566551101</v>
      </c>
      <c r="G338" s="29">
        <v>0</v>
      </c>
      <c r="H338" s="29">
        <v>0</v>
      </c>
    </row>
    <row r="339" spans="1:8" ht="12">
      <c r="A339" s="29" t="s">
        <v>377</v>
      </c>
      <c r="B339" s="29" t="s">
        <v>378</v>
      </c>
      <c r="C339" s="29">
        <v>0</v>
      </c>
      <c r="D339" s="29">
        <v>0</v>
      </c>
      <c r="E339" s="30">
        <v>23267752337</v>
      </c>
      <c r="F339" s="30">
        <v>23267752337</v>
      </c>
      <c r="G339" s="29">
        <v>0</v>
      </c>
      <c r="H339" s="29">
        <v>0</v>
      </c>
    </row>
    <row r="340" spans="1:8" ht="12">
      <c r="A340" s="29" t="s">
        <v>379</v>
      </c>
      <c r="B340" s="29" t="s">
        <v>448</v>
      </c>
      <c r="C340" s="29">
        <v>0</v>
      </c>
      <c r="D340" s="29">
        <v>0</v>
      </c>
      <c r="E340" s="30">
        <v>18733930885</v>
      </c>
      <c r="F340" s="30">
        <v>18733930885</v>
      </c>
      <c r="G340" s="29">
        <v>0</v>
      </c>
      <c r="H340" s="29">
        <v>0</v>
      </c>
    </row>
    <row r="341" spans="1:8" ht="12">
      <c r="A341" s="29" t="s">
        <v>449</v>
      </c>
      <c r="B341" s="29" t="s">
        <v>450</v>
      </c>
      <c r="C341" s="29">
        <v>0</v>
      </c>
      <c r="D341" s="29">
        <v>0</v>
      </c>
      <c r="E341" s="30">
        <v>4364228536</v>
      </c>
      <c r="F341" s="30">
        <v>4364228536</v>
      </c>
      <c r="G341" s="29">
        <v>0</v>
      </c>
      <c r="H341" s="29">
        <v>0</v>
      </c>
    </row>
    <row r="342" spans="1:8" ht="12">
      <c r="A342" s="29" t="s">
        <v>451</v>
      </c>
      <c r="B342" s="29" t="s">
        <v>452</v>
      </c>
      <c r="C342" s="29">
        <v>0</v>
      </c>
      <c r="D342" s="29">
        <v>0</v>
      </c>
      <c r="E342" s="30">
        <v>169592916</v>
      </c>
      <c r="F342" s="30">
        <v>169592916</v>
      </c>
      <c r="G342" s="29">
        <v>0</v>
      </c>
      <c r="H342" s="29">
        <v>0</v>
      </c>
    </row>
    <row r="343" spans="1:8" ht="12">
      <c r="A343" s="29" t="s">
        <v>453</v>
      </c>
      <c r="B343" s="29" t="s">
        <v>454</v>
      </c>
      <c r="C343" s="29">
        <v>0</v>
      </c>
      <c r="D343" s="29">
        <v>0</v>
      </c>
      <c r="E343" s="30">
        <v>6207549031</v>
      </c>
      <c r="F343" s="30">
        <v>6207549031</v>
      </c>
      <c r="G343" s="29">
        <v>0</v>
      </c>
      <c r="H343" s="29">
        <v>0</v>
      </c>
    </row>
    <row r="344" spans="1:8" ht="12">
      <c r="A344" s="29" t="s">
        <v>455</v>
      </c>
      <c r="B344" s="29" t="s">
        <v>583</v>
      </c>
      <c r="C344" s="29">
        <v>0</v>
      </c>
      <c r="D344" s="29">
        <v>0</v>
      </c>
      <c r="E344" s="30">
        <v>1064037825</v>
      </c>
      <c r="F344" s="30">
        <v>1064037825</v>
      </c>
      <c r="G344" s="29">
        <v>0</v>
      </c>
      <c r="H344" s="29">
        <v>0</v>
      </c>
    </row>
    <row r="345" spans="1:8" ht="12">
      <c r="A345" s="29" t="s">
        <v>584</v>
      </c>
      <c r="B345" s="29" t="s">
        <v>585</v>
      </c>
      <c r="C345" s="29">
        <v>0</v>
      </c>
      <c r="D345" s="29">
        <v>0</v>
      </c>
      <c r="E345" s="30">
        <v>2262727505</v>
      </c>
      <c r="F345" s="30">
        <v>2262727505</v>
      </c>
      <c r="G345" s="29">
        <v>0</v>
      </c>
      <c r="H345" s="29">
        <v>0</v>
      </c>
    </row>
    <row r="346" spans="1:8" ht="12">
      <c r="A346" s="29" t="s">
        <v>586</v>
      </c>
      <c r="B346" s="29" t="s">
        <v>587</v>
      </c>
      <c r="C346" s="29">
        <v>0</v>
      </c>
      <c r="D346" s="29">
        <v>0</v>
      </c>
      <c r="E346" s="30">
        <v>2670301151</v>
      </c>
      <c r="F346" s="30">
        <v>2670301151</v>
      </c>
      <c r="G346" s="29">
        <v>0</v>
      </c>
      <c r="H346" s="29">
        <v>0</v>
      </c>
    </row>
    <row r="347" spans="1:8" ht="12">
      <c r="A347" s="29" t="s">
        <v>588</v>
      </c>
      <c r="B347" s="29" t="s">
        <v>589</v>
      </c>
      <c r="C347" s="29">
        <v>0</v>
      </c>
      <c r="D347" s="29">
        <v>0</v>
      </c>
      <c r="E347" s="30">
        <v>210482550</v>
      </c>
      <c r="F347" s="30">
        <v>210482550</v>
      </c>
      <c r="G347" s="29">
        <v>0</v>
      </c>
      <c r="H347" s="29">
        <v>0</v>
      </c>
    </row>
    <row r="348" spans="1:8" ht="12">
      <c r="A348" s="29" t="s">
        <v>590</v>
      </c>
      <c r="B348" s="29" t="s">
        <v>591</v>
      </c>
      <c r="C348" s="29">
        <v>0</v>
      </c>
      <c r="D348" s="29">
        <v>0</v>
      </c>
      <c r="E348" s="30">
        <v>5798484167</v>
      </c>
      <c r="F348" s="30">
        <v>5798484167</v>
      </c>
      <c r="G348" s="29">
        <v>0</v>
      </c>
      <c r="H348" s="29">
        <v>0</v>
      </c>
    </row>
    <row r="349" spans="1:8" ht="12">
      <c r="A349" s="29" t="s">
        <v>592</v>
      </c>
      <c r="B349" s="29" t="s">
        <v>263</v>
      </c>
      <c r="C349" s="29">
        <v>0</v>
      </c>
      <c r="D349" s="29">
        <v>0</v>
      </c>
      <c r="E349" s="30">
        <v>691652199</v>
      </c>
      <c r="F349" s="30">
        <v>691652199</v>
      </c>
      <c r="G349" s="29">
        <v>0</v>
      </c>
      <c r="H349" s="29">
        <v>0</v>
      </c>
    </row>
    <row r="350" spans="1:8" ht="12">
      <c r="A350" s="29" t="s">
        <v>264</v>
      </c>
      <c r="B350" s="29" t="s">
        <v>265</v>
      </c>
      <c r="C350" s="29">
        <v>0</v>
      </c>
      <c r="D350" s="29">
        <v>0</v>
      </c>
      <c r="E350" s="30">
        <v>526088771</v>
      </c>
      <c r="F350" s="30">
        <v>526088771</v>
      </c>
      <c r="G350" s="29">
        <v>0</v>
      </c>
      <c r="H350" s="29">
        <v>0</v>
      </c>
    </row>
    <row r="351" spans="1:8" ht="12">
      <c r="A351" s="29" t="s">
        <v>606</v>
      </c>
      <c r="B351" s="29" t="s">
        <v>607</v>
      </c>
      <c r="C351" s="29">
        <v>0</v>
      </c>
      <c r="D351" s="29">
        <v>0</v>
      </c>
      <c r="E351" s="30">
        <v>4397959717</v>
      </c>
      <c r="F351" s="30">
        <v>4397959717</v>
      </c>
      <c r="G351" s="29">
        <v>0</v>
      </c>
      <c r="H351" s="29">
        <v>0</v>
      </c>
    </row>
    <row r="352" spans="1:8" ht="12">
      <c r="A352" s="29" t="s">
        <v>608</v>
      </c>
      <c r="B352" s="29" t="s">
        <v>609</v>
      </c>
      <c r="C352" s="29">
        <v>0</v>
      </c>
      <c r="D352" s="29">
        <v>0</v>
      </c>
      <c r="E352" s="30">
        <v>182783480</v>
      </c>
      <c r="F352" s="30">
        <v>182783480</v>
      </c>
      <c r="G352" s="29">
        <v>0</v>
      </c>
      <c r="H352" s="29">
        <v>0</v>
      </c>
    </row>
    <row r="353" spans="1:8" ht="12">
      <c r="A353" s="29" t="s">
        <v>610</v>
      </c>
      <c r="B353" s="29" t="s">
        <v>611</v>
      </c>
      <c r="C353" s="29">
        <v>0</v>
      </c>
      <c r="D353" s="29">
        <v>0</v>
      </c>
      <c r="E353" s="30">
        <v>5567090524</v>
      </c>
      <c r="F353" s="30">
        <v>5567090524</v>
      </c>
      <c r="G353" s="29">
        <v>0</v>
      </c>
      <c r="H353" s="29">
        <v>0</v>
      </c>
    </row>
    <row r="354" spans="1:8" ht="12">
      <c r="A354" s="29" t="s">
        <v>612</v>
      </c>
      <c r="B354" s="29" t="s">
        <v>613</v>
      </c>
      <c r="C354" s="29">
        <v>0</v>
      </c>
      <c r="D354" s="29">
        <v>0</v>
      </c>
      <c r="E354" s="30">
        <v>5567090524</v>
      </c>
      <c r="F354" s="30">
        <v>5567090524</v>
      </c>
      <c r="G354" s="29">
        <v>0</v>
      </c>
      <c r="H354" s="29">
        <v>0</v>
      </c>
    </row>
    <row r="355" spans="1:8" ht="12">
      <c r="A355" s="29" t="s">
        <v>614</v>
      </c>
      <c r="B355" s="29" t="s">
        <v>615</v>
      </c>
      <c r="C355" s="29">
        <v>0</v>
      </c>
      <c r="D355" s="29">
        <v>0</v>
      </c>
      <c r="E355" s="30">
        <v>5567090524</v>
      </c>
      <c r="F355" s="30">
        <v>5567090524</v>
      </c>
      <c r="G355" s="29">
        <v>0</v>
      </c>
      <c r="H355" s="29">
        <v>0</v>
      </c>
    </row>
    <row r="356" spans="1:8" ht="12">
      <c r="A356" s="29" t="s">
        <v>616</v>
      </c>
      <c r="B356" s="29" t="s">
        <v>617</v>
      </c>
      <c r="C356" s="29">
        <v>0</v>
      </c>
      <c r="D356" s="29">
        <v>0</v>
      </c>
      <c r="E356" s="30">
        <v>3849843936</v>
      </c>
      <c r="F356" s="30">
        <v>3849843936</v>
      </c>
      <c r="G356" s="29">
        <v>0</v>
      </c>
      <c r="H356" s="29">
        <v>0</v>
      </c>
    </row>
    <row r="357" spans="1:8" ht="12">
      <c r="A357" s="29" t="s">
        <v>180</v>
      </c>
      <c r="B357" s="29" t="s">
        <v>181</v>
      </c>
      <c r="C357" s="29">
        <v>0</v>
      </c>
      <c r="D357" s="29">
        <v>0</v>
      </c>
      <c r="E357" s="30">
        <v>2000000000</v>
      </c>
      <c r="F357" s="30">
        <v>2000000000</v>
      </c>
      <c r="G357" s="29">
        <v>0</v>
      </c>
      <c r="H357" s="29">
        <v>0</v>
      </c>
    </row>
    <row r="358" spans="1:8" ht="12">
      <c r="A358" s="29" t="s">
        <v>618</v>
      </c>
      <c r="B358" s="29" t="s">
        <v>619</v>
      </c>
      <c r="C358" s="29">
        <v>0</v>
      </c>
      <c r="D358" s="29">
        <v>0</v>
      </c>
      <c r="E358" s="30">
        <v>1808564467</v>
      </c>
      <c r="F358" s="30">
        <v>1808564467</v>
      </c>
      <c r="G358" s="29">
        <v>0</v>
      </c>
      <c r="H358" s="29">
        <v>0</v>
      </c>
    </row>
    <row r="359" spans="1:8" ht="12">
      <c r="A359" s="29" t="s">
        <v>620</v>
      </c>
      <c r="B359" s="29" t="s">
        <v>621</v>
      </c>
      <c r="C359" s="29">
        <v>0</v>
      </c>
      <c r="D359" s="29">
        <v>0</v>
      </c>
      <c r="E359" s="30">
        <v>26350269</v>
      </c>
      <c r="F359" s="30">
        <v>26350269</v>
      </c>
      <c r="G359" s="29">
        <v>0</v>
      </c>
      <c r="H359" s="29">
        <v>0</v>
      </c>
    </row>
    <row r="360" spans="1:8" ht="12">
      <c r="A360" s="29" t="s">
        <v>659</v>
      </c>
      <c r="B360" s="29" t="s">
        <v>660</v>
      </c>
      <c r="C360" s="29">
        <v>0</v>
      </c>
      <c r="D360" s="29">
        <v>0</v>
      </c>
      <c r="E360" s="30">
        <v>14929200</v>
      </c>
      <c r="F360" s="30">
        <v>14929200</v>
      </c>
      <c r="G360" s="29">
        <v>0</v>
      </c>
      <c r="H360" s="29">
        <v>0</v>
      </c>
    </row>
    <row r="361" spans="1:8" ht="12">
      <c r="A361" s="29" t="s">
        <v>622</v>
      </c>
      <c r="B361" s="29" t="s">
        <v>623</v>
      </c>
      <c r="C361" s="29">
        <v>0</v>
      </c>
      <c r="D361" s="29">
        <v>0</v>
      </c>
      <c r="E361" s="30">
        <v>35445657517</v>
      </c>
      <c r="F361" s="30">
        <v>35445657517</v>
      </c>
      <c r="G361" s="29">
        <v>0</v>
      </c>
      <c r="H361" s="29">
        <v>0</v>
      </c>
    </row>
    <row r="362" spans="1:8" ht="12">
      <c r="A362" s="29" t="s">
        <v>624</v>
      </c>
      <c r="B362" s="29" t="s">
        <v>625</v>
      </c>
      <c r="C362" s="29">
        <v>0</v>
      </c>
      <c r="D362" s="29">
        <v>0</v>
      </c>
      <c r="E362" s="30">
        <v>714620331</v>
      </c>
      <c r="F362" s="30">
        <v>714620331</v>
      </c>
      <c r="G362" s="29">
        <v>0</v>
      </c>
      <c r="H362" s="29">
        <v>0</v>
      </c>
    </row>
    <row r="363" spans="1:8" ht="12">
      <c r="A363" s="29" t="s">
        <v>626</v>
      </c>
      <c r="B363" s="29" t="s">
        <v>627</v>
      </c>
      <c r="C363" s="29">
        <v>0</v>
      </c>
      <c r="D363" s="29">
        <v>0</v>
      </c>
      <c r="E363" s="30">
        <v>237549997</v>
      </c>
      <c r="F363" s="30">
        <v>237549997</v>
      </c>
      <c r="G363" s="29">
        <v>0</v>
      </c>
      <c r="H363" s="29">
        <v>0</v>
      </c>
    </row>
    <row r="364" spans="1:8" ht="12">
      <c r="A364" s="29" t="s">
        <v>628</v>
      </c>
      <c r="B364" s="29" t="s">
        <v>629</v>
      </c>
      <c r="C364" s="29">
        <v>0</v>
      </c>
      <c r="D364" s="29">
        <v>0</v>
      </c>
      <c r="E364" s="30">
        <v>209216437</v>
      </c>
      <c r="F364" s="30">
        <v>209216437</v>
      </c>
      <c r="G364" s="29">
        <v>0</v>
      </c>
      <c r="H364" s="29">
        <v>0</v>
      </c>
    </row>
    <row r="365" spans="1:8" ht="12">
      <c r="A365" s="29" t="s">
        <v>630</v>
      </c>
      <c r="B365" s="29" t="s">
        <v>631</v>
      </c>
      <c r="C365" s="29">
        <v>0</v>
      </c>
      <c r="D365" s="29">
        <v>0</v>
      </c>
      <c r="E365" s="30">
        <v>15544560</v>
      </c>
      <c r="F365" s="30">
        <v>15544560</v>
      </c>
      <c r="G365" s="29">
        <v>0</v>
      </c>
      <c r="H365" s="29">
        <v>0</v>
      </c>
    </row>
    <row r="366" spans="1:8" ht="12">
      <c r="A366" s="29" t="s">
        <v>632</v>
      </c>
      <c r="B366" s="29" t="s">
        <v>633</v>
      </c>
      <c r="C366" s="29">
        <v>0</v>
      </c>
      <c r="D366" s="29">
        <v>0</v>
      </c>
      <c r="E366" s="30">
        <v>12789000</v>
      </c>
      <c r="F366" s="30">
        <v>12789000</v>
      </c>
      <c r="G366" s="29">
        <v>0</v>
      </c>
      <c r="H366" s="29">
        <v>0</v>
      </c>
    </row>
    <row r="367" spans="1:8" ht="12">
      <c r="A367" s="29" t="s">
        <v>634</v>
      </c>
      <c r="B367" s="29" t="s">
        <v>635</v>
      </c>
      <c r="C367" s="29">
        <v>0</v>
      </c>
      <c r="D367" s="29">
        <v>0</v>
      </c>
      <c r="E367" s="30">
        <v>7251654</v>
      </c>
      <c r="F367" s="30">
        <v>7251654</v>
      </c>
      <c r="G367" s="29">
        <v>0</v>
      </c>
      <c r="H367" s="29">
        <v>0</v>
      </c>
    </row>
    <row r="368" spans="1:8" ht="12">
      <c r="A368" s="29" t="s">
        <v>636</v>
      </c>
      <c r="B368" s="29" t="s">
        <v>637</v>
      </c>
      <c r="C368" s="29">
        <v>0</v>
      </c>
      <c r="D368" s="29">
        <v>0</v>
      </c>
      <c r="E368" s="30">
        <v>5157754</v>
      </c>
      <c r="F368" s="30">
        <v>5157754</v>
      </c>
      <c r="G368" s="29">
        <v>0</v>
      </c>
      <c r="H368" s="29">
        <v>0</v>
      </c>
    </row>
    <row r="369" spans="1:8" ht="12">
      <c r="A369" s="29" t="s">
        <v>661</v>
      </c>
      <c r="B369" s="29" t="s">
        <v>1077</v>
      </c>
      <c r="C369" s="29">
        <v>0</v>
      </c>
      <c r="D369" s="29">
        <v>0</v>
      </c>
      <c r="E369" s="30">
        <v>2093900</v>
      </c>
      <c r="F369" s="30">
        <v>2093900</v>
      </c>
      <c r="G369" s="29">
        <v>0</v>
      </c>
      <c r="H369" s="29">
        <v>0</v>
      </c>
    </row>
    <row r="370" spans="1:8" ht="12">
      <c r="A370" s="29" t="s">
        <v>638</v>
      </c>
      <c r="B370" s="29" t="s">
        <v>639</v>
      </c>
      <c r="C370" s="29">
        <v>0</v>
      </c>
      <c r="D370" s="29">
        <v>0</v>
      </c>
      <c r="E370" s="30">
        <v>3157545</v>
      </c>
      <c r="F370" s="30">
        <v>3157545</v>
      </c>
      <c r="G370" s="29">
        <v>0</v>
      </c>
      <c r="H370" s="29">
        <v>0</v>
      </c>
    </row>
    <row r="371" spans="1:8" ht="12">
      <c r="A371" s="29" t="s">
        <v>640</v>
      </c>
      <c r="B371" s="29" t="s">
        <v>641</v>
      </c>
      <c r="C371" s="29">
        <v>0</v>
      </c>
      <c r="D371" s="29">
        <v>0</v>
      </c>
      <c r="E371" s="30">
        <v>56460909</v>
      </c>
      <c r="F371" s="30">
        <v>56460909</v>
      </c>
      <c r="G371" s="29">
        <v>0</v>
      </c>
      <c r="H371" s="29">
        <v>0</v>
      </c>
    </row>
    <row r="372" spans="1:8" ht="12">
      <c r="A372" s="29" t="s">
        <v>182</v>
      </c>
      <c r="B372" s="29" t="s">
        <v>1081</v>
      </c>
      <c r="C372" s="29">
        <v>0</v>
      </c>
      <c r="D372" s="29">
        <v>0</v>
      </c>
      <c r="E372" s="30">
        <v>4646455</v>
      </c>
      <c r="F372" s="30">
        <v>4646455</v>
      </c>
      <c r="G372" s="29">
        <v>0</v>
      </c>
      <c r="H372" s="29">
        <v>0</v>
      </c>
    </row>
    <row r="373" spans="1:8" ht="12">
      <c r="A373" s="29" t="s">
        <v>183</v>
      </c>
      <c r="B373" s="29" t="s">
        <v>1082</v>
      </c>
      <c r="C373" s="29">
        <v>0</v>
      </c>
      <c r="D373" s="29">
        <v>0</v>
      </c>
      <c r="E373" s="30">
        <v>4646455</v>
      </c>
      <c r="F373" s="30">
        <v>4646455</v>
      </c>
      <c r="G373" s="29">
        <v>0</v>
      </c>
      <c r="H373" s="29">
        <v>0</v>
      </c>
    </row>
    <row r="374" spans="1:8" ht="12">
      <c r="A374" s="29" t="s">
        <v>380</v>
      </c>
      <c r="B374" s="29" t="s">
        <v>418</v>
      </c>
      <c r="C374" s="29">
        <v>0</v>
      </c>
      <c r="D374" s="29">
        <v>0</v>
      </c>
      <c r="E374" s="30">
        <v>403448318</v>
      </c>
      <c r="F374" s="30">
        <v>403448318</v>
      </c>
      <c r="G374" s="29">
        <v>0</v>
      </c>
      <c r="H374" s="29">
        <v>0</v>
      </c>
    </row>
    <row r="375" spans="1:8" ht="12">
      <c r="A375" s="29" t="s">
        <v>419</v>
      </c>
      <c r="B375" s="29" t="s">
        <v>420</v>
      </c>
      <c r="C375" s="29">
        <v>0</v>
      </c>
      <c r="D375" s="29">
        <v>0</v>
      </c>
      <c r="E375" s="30">
        <v>11060080</v>
      </c>
      <c r="F375" s="30">
        <v>11060080</v>
      </c>
      <c r="G375" s="29">
        <v>0</v>
      </c>
      <c r="H375" s="29">
        <v>0</v>
      </c>
    </row>
    <row r="376" spans="1:8" ht="12">
      <c r="A376" s="29" t="s">
        <v>421</v>
      </c>
      <c r="B376" s="29" t="s">
        <v>422</v>
      </c>
      <c r="C376" s="29">
        <v>0</v>
      </c>
      <c r="D376" s="29">
        <v>0</v>
      </c>
      <c r="E376" s="30">
        <v>2047575</v>
      </c>
      <c r="F376" s="30">
        <v>2047575</v>
      </c>
      <c r="G376" s="29">
        <v>0</v>
      </c>
      <c r="H376" s="29">
        <v>0</v>
      </c>
    </row>
    <row r="377" spans="1:8" ht="12">
      <c r="A377" s="29" t="s">
        <v>423</v>
      </c>
      <c r="B377" s="29" t="s">
        <v>424</v>
      </c>
      <c r="C377" s="29">
        <v>0</v>
      </c>
      <c r="D377" s="29">
        <v>0</v>
      </c>
      <c r="E377" s="30">
        <v>53417</v>
      </c>
      <c r="F377" s="30">
        <v>53417</v>
      </c>
      <c r="G377" s="29">
        <v>0</v>
      </c>
      <c r="H377" s="29">
        <v>0</v>
      </c>
    </row>
    <row r="378" spans="1:8" ht="12">
      <c r="A378" s="29" t="s">
        <v>425</v>
      </c>
      <c r="B378" s="29" t="s">
        <v>426</v>
      </c>
      <c r="C378" s="29">
        <v>0</v>
      </c>
      <c r="D378" s="29">
        <v>0</v>
      </c>
      <c r="E378" s="30">
        <v>8959088</v>
      </c>
      <c r="F378" s="30">
        <v>8959088</v>
      </c>
      <c r="G378" s="29">
        <v>0</v>
      </c>
      <c r="H378" s="29">
        <v>0</v>
      </c>
    </row>
    <row r="379" spans="1:8" ht="12">
      <c r="A379" s="29" t="s">
        <v>427</v>
      </c>
      <c r="B379" s="29" t="s">
        <v>428</v>
      </c>
      <c r="C379" s="29">
        <v>0</v>
      </c>
      <c r="D379" s="29">
        <v>0</v>
      </c>
      <c r="E379" s="30">
        <v>359558030</v>
      </c>
      <c r="F379" s="30">
        <v>359558030</v>
      </c>
      <c r="G379" s="29">
        <v>0</v>
      </c>
      <c r="H379" s="29">
        <v>0</v>
      </c>
    </row>
    <row r="380" spans="1:8" ht="12">
      <c r="A380" s="29" t="s">
        <v>8</v>
      </c>
      <c r="B380" s="29" t="s">
        <v>9</v>
      </c>
      <c r="C380" s="29">
        <v>0</v>
      </c>
      <c r="D380" s="29">
        <v>0</v>
      </c>
      <c r="E380" s="30">
        <v>32830208</v>
      </c>
      <c r="F380" s="30">
        <v>32830208</v>
      </c>
      <c r="G380" s="29">
        <v>0</v>
      </c>
      <c r="H380" s="29">
        <v>0</v>
      </c>
    </row>
    <row r="381" spans="1:8" ht="12">
      <c r="A381" s="29" t="s">
        <v>10</v>
      </c>
      <c r="B381" s="29" t="s">
        <v>11</v>
      </c>
      <c r="C381" s="29">
        <v>0</v>
      </c>
      <c r="D381" s="29">
        <v>0</v>
      </c>
      <c r="E381" s="30">
        <v>2105453</v>
      </c>
      <c r="F381" s="30">
        <v>2105453</v>
      </c>
      <c r="G381" s="29">
        <v>0</v>
      </c>
      <c r="H381" s="29">
        <v>0</v>
      </c>
    </row>
    <row r="382" spans="1:8" ht="12">
      <c r="A382" s="29" t="s">
        <v>12</v>
      </c>
      <c r="B382" s="29" t="s">
        <v>13</v>
      </c>
      <c r="C382" s="29">
        <v>0</v>
      </c>
      <c r="D382" s="29">
        <v>0</v>
      </c>
      <c r="E382" s="30">
        <v>4115369308</v>
      </c>
      <c r="F382" s="30">
        <v>4115369308</v>
      </c>
      <c r="G382" s="29">
        <v>0</v>
      </c>
      <c r="H382" s="29">
        <v>0</v>
      </c>
    </row>
    <row r="383" spans="1:8" ht="12">
      <c r="A383" s="29" t="s">
        <v>14</v>
      </c>
      <c r="B383" s="29" t="s">
        <v>627</v>
      </c>
      <c r="C383" s="29">
        <v>0</v>
      </c>
      <c r="D383" s="29">
        <v>0</v>
      </c>
      <c r="E383" s="30">
        <v>657756546</v>
      </c>
      <c r="F383" s="30">
        <v>657756546</v>
      </c>
      <c r="G383" s="29">
        <v>0</v>
      </c>
      <c r="H383" s="29">
        <v>0</v>
      </c>
    </row>
    <row r="384" spans="1:8" ht="12">
      <c r="A384" s="29" t="s">
        <v>15</v>
      </c>
      <c r="B384" s="29" t="s">
        <v>629</v>
      </c>
      <c r="C384" s="29">
        <v>0</v>
      </c>
      <c r="D384" s="29">
        <v>0</v>
      </c>
      <c r="E384" s="30">
        <v>591813324</v>
      </c>
      <c r="F384" s="30">
        <v>591813324</v>
      </c>
      <c r="G384" s="29">
        <v>0</v>
      </c>
      <c r="H384" s="29">
        <v>0</v>
      </c>
    </row>
    <row r="385" spans="1:8" ht="12">
      <c r="A385" s="29" t="s">
        <v>16</v>
      </c>
      <c r="B385" s="29" t="s">
        <v>631</v>
      </c>
      <c r="C385" s="29">
        <v>0</v>
      </c>
      <c r="D385" s="29">
        <v>0</v>
      </c>
      <c r="E385" s="30">
        <v>25770222</v>
      </c>
      <c r="F385" s="30">
        <v>25770222</v>
      </c>
      <c r="G385" s="29">
        <v>0</v>
      </c>
      <c r="H385" s="29">
        <v>0</v>
      </c>
    </row>
    <row r="386" spans="1:8" ht="12">
      <c r="A386" s="29" t="s">
        <v>17</v>
      </c>
      <c r="B386" s="29" t="s">
        <v>633</v>
      </c>
      <c r="C386" s="29">
        <v>0</v>
      </c>
      <c r="D386" s="29">
        <v>0</v>
      </c>
      <c r="E386" s="30">
        <v>40173000</v>
      </c>
      <c r="F386" s="30">
        <v>40173000</v>
      </c>
      <c r="G386" s="29">
        <v>0</v>
      </c>
      <c r="H386" s="29">
        <v>0</v>
      </c>
    </row>
    <row r="387" spans="1:8" ht="12">
      <c r="A387" s="29" t="s">
        <v>18</v>
      </c>
      <c r="B387" s="29" t="s">
        <v>635</v>
      </c>
      <c r="C387" s="29">
        <v>0</v>
      </c>
      <c r="D387" s="29">
        <v>0</v>
      </c>
      <c r="E387" s="30">
        <v>71514323</v>
      </c>
      <c r="F387" s="30">
        <v>71514323</v>
      </c>
      <c r="G387" s="29">
        <v>0</v>
      </c>
      <c r="H387" s="29">
        <v>0</v>
      </c>
    </row>
    <row r="388" spans="1:8" ht="12">
      <c r="A388" s="29" t="s">
        <v>1076</v>
      </c>
      <c r="B388" s="29" t="s">
        <v>637</v>
      </c>
      <c r="C388" s="29">
        <v>0</v>
      </c>
      <c r="D388" s="29">
        <v>0</v>
      </c>
      <c r="E388" s="30">
        <v>56963414</v>
      </c>
      <c r="F388" s="30">
        <v>56963414</v>
      </c>
      <c r="G388" s="29">
        <v>0</v>
      </c>
      <c r="H388" s="29">
        <v>0</v>
      </c>
    </row>
    <row r="389" spans="1:8" ht="12">
      <c r="A389" s="29" t="s">
        <v>184</v>
      </c>
      <c r="B389" s="29" t="s">
        <v>1077</v>
      </c>
      <c r="C389" s="29">
        <v>0</v>
      </c>
      <c r="D389" s="29">
        <v>0</v>
      </c>
      <c r="E389" s="30">
        <v>14550909</v>
      </c>
      <c r="F389" s="30">
        <v>14550909</v>
      </c>
      <c r="G389" s="29">
        <v>0</v>
      </c>
      <c r="H389" s="29">
        <v>0</v>
      </c>
    </row>
    <row r="390" spans="1:8" ht="12">
      <c r="A390" s="29" t="s">
        <v>1078</v>
      </c>
      <c r="B390" s="29" t="s">
        <v>1079</v>
      </c>
      <c r="C390" s="29">
        <v>0</v>
      </c>
      <c r="D390" s="29">
        <v>0</v>
      </c>
      <c r="E390" s="30">
        <v>22156821</v>
      </c>
      <c r="F390" s="30">
        <v>22156821</v>
      </c>
      <c r="G390" s="29">
        <v>0</v>
      </c>
      <c r="H390" s="29">
        <v>0</v>
      </c>
    </row>
    <row r="391" spans="1:8" ht="12">
      <c r="A391" s="29" t="s">
        <v>1080</v>
      </c>
      <c r="B391" s="29" t="s">
        <v>641</v>
      </c>
      <c r="C391" s="29">
        <v>0</v>
      </c>
      <c r="D391" s="29">
        <v>0</v>
      </c>
      <c r="E391" s="30">
        <v>50063367</v>
      </c>
      <c r="F391" s="30">
        <v>50063367</v>
      </c>
      <c r="G391" s="29">
        <v>0</v>
      </c>
      <c r="H391" s="29">
        <v>0</v>
      </c>
    </row>
    <row r="392" spans="1:8" ht="12">
      <c r="A392" s="29" t="s">
        <v>1083</v>
      </c>
      <c r="B392" s="29" t="s">
        <v>418</v>
      </c>
      <c r="C392" s="29">
        <v>0</v>
      </c>
      <c r="D392" s="29">
        <v>0</v>
      </c>
      <c r="E392" s="30">
        <v>2911826615</v>
      </c>
      <c r="F392" s="30">
        <v>2911826615</v>
      </c>
      <c r="G392" s="29">
        <v>0</v>
      </c>
      <c r="H392" s="29">
        <v>0</v>
      </c>
    </row>
    <row r="393" spans="1:8" ht="12">
      <c r="A393" s="29" t="s">
        <v>1084</v>
      </c>
      <c r="B393" s="29" t="s">
        <v>422</v>
      </c>
      <c r="C393" s="29">
        <v>0</v>
      </c>
      <c r="D393" s="29">
        <v>0</v>
      </c>
      <c r="E393" s="30">
        <v>6671533</v>
      </c>
      <c r="F393" s="30">
        <v>6671533</v>
      </c>
      <c r="G393" s="29">
        <v>0</v>
      </c>
      <c r="H393" s="29">
        <v>0</v>
      </c>
    </row>
    <row r="394" spans="1:8" ht="12">
      <c r="A394" s="29" t="s">
        <v>1085</v>
      </c>
      <c r="B394" s="29" t="s">
        <v>424</v>
      </c>
      <c r="C394" s="29">
        <v>0</v>
      </c>
      <c r="D394" s="29">
        <v>0</v>
      </c>
      <c r="E394" s="30">
        <v>272727</v>
      </c>
      <c r="F394" s="30">
        <v>272727</v>
      </c>
      <c r="G394" s="29">
        <v>0</v>
      </c>
      <c r="H394" s="29">
        <v>0</v>
      </c>
    </row>
    <row r="395" spans="1:8" ht="12">
      <c r="A395" s="29" t="s">
        <v>1086</v>
      </c>
      <c r="B395" s="29" t="s">
        <v>426</v>
      </c>
      <c r="C395" s="29">
        <v>0</v>
      </c>
      <c r="D395" s="29">
        <v>0</v>
      </c>
      <c r="E395" s="30">
        <v>14085511</v>
      </c>
      <c r="F395" s="30">
        <v>14085511</v>
      </c>
      <c r="G395" s="29">
        <v>0</v>
      </c>
      <c r="H395" s="29">
        <v>0</v>
      </c>
    </row>
    <row r="396" spans="1:8" ht="12">
      <c r="A396" s="29" t="s">
        <v>1087</v>
      </c>
      <c r="B396" s="29" t="s">
        <v>428</v>
      </c>
      <c r="C396" s="29">
        <v>0</v>
      </c>
      <c r="D396" s="29">
        <v>0</v>
      </c>
      <c r="E396" s="30">
        <v>2734159687</v>
      </c>
      <c r="F396" s="30">
        <v>2734159687</v>
      </c>
      <c r="G396" s="29">
        <v>0</v>
      </c>
      <c r="H396" s="29">
        <v>0</v>
      </c>
    </row>
    <row r="397" spans="1:8" ht="12">
      <c r="A397" s="29" t="s">
        <v>706</v>
      </c>
      <c r="B397" s="29" t="s">
        <v>9</v>
      </c>
      <c r="C397" s="29">
        <v>0</v>
      </c>
      <c r="D397" s="29">
        <v>0</v>
      </c>
      <c r="E397" s="30">
        <v>156637157</v>
      </c>
      <c r="F397" s="30">
        <v>156637157</v>
      </c>
      <c r="G397" s="29">
        <v>0</v>
      </c>
      <c r="H397" s="29">
        <v>0</v>
      </c>
    </row>
    <row r="398" spans="1:8" ht="12">
      <c r="A398" s="29" t="s">
        <v>707</v>
      </c>
      <c r="B398" s="29" t="s">
        <v>11</v>
      </c>
      <c r="C398" s="29">
        <v>0</v>
      </c>
      <c r="D398" s="29">
        <v>0</v>
      </c>
      <c r="E398" s="30">
        <v>402051636</v>
      </c>
      <c r="F398" s="30">
        <v>402051636</v>
      </c>
      <c r="G398" s="29">
        <v>0</v>
      </c>
      <c r="H398" s="29">
        <v>0</v>
      </c>
    </row>
    <row r="399" spans="1:8" ht="12">
      <c r="A399" s="29" t="s">
        <v>708</v>
      </c>
      <c r="B399" s="29" t="s">
        <v>709</v>
      </c>
      <c r="C399" s="29">
        <v>0</v>
      </c>
      <c r="D399" s="29">
        <v>0</v>
      </c>
      <c r="E399" s="30">
        <v>844913666</v>
      </c>
      <c r="F399" s="30">
        <v>844913666</v>
      </c>
      <c r="G399" s="29">
        <v>0</v>
      </c>
      <c r="H399" s="29">
        <v>0</v>
      </c>
    </row>
    <row r="400" spans="1:8" ht="12">
      <c r="A400" s="29" t="s">
        <v>280</v>
      </c>
      <c r="B400" s="29" t="s">
        <v>627</v>
      </c>
      <c r="C400" s="29">
        <v>0</v>
      </c>
      <c r="D400" s="29">
        <v>0</v>
      </c>
      <c r="E400" s="30">
        <v>171215316</v>
      </c>
      <c r="F400" s="30">
        <v>171215316</v>
      </c>
      <c r="G400" s="29">
        <v>0</v>
      </c>
      <c r="H400" s="29">
        <v>0</v>
      </c>
    </row>
    <row r="401" spans="1:8" ht="12">
      <c r="A401" s="29" t="s">
        <v>281</v>
      </c>
      <c r="B401" s="29" t="s">
        <v>629</v>
      </c>
      <c r="C401" s="29">
        <v>0</v>
      </c>
      <c r="D401" s="29">
        <v>0</v>
      </c>
      <c r="E401" s="30">
        <v>157061928</v>
      </c>
      <c r="F401" s="30">
        <v>157061928</v>
      </c>
      <c r="G401" s="29">
        <v>0</v>
      </c>
      <c r="H401" s="29">
        <v>0</v>
      </c>
    </row>
    <row r="402" spans="1:8" ht="12">
      <c r="A402" s="29" t="s">
        <v>282</v>
      </c>
      <c r="B402" s="29" t="s">
        <v>631</v>
      </c>
      <c r="C402" s="29">
        <v>0</v>
      </c>
      <c r="D402" s="29">
        <v>0</v>
      </c>
      <c r="E402" s="30">
        <v>5963388</v>
      </c>
      <c r="F402" s="30">
        <v>5963388</v>
      </c>
      <c r="G402" s="29">
        <v>0</v>
      </c>
      <c r="H402" s="29">
        <v>0</v>
      </c>
    </row>
    <row r="403" spans="1:8" ht="12">
      <c r="A403" s="29" t="s">
        <v>283</v>
      </c>
      <c r="B403" s="29" t="s">
        <v>284</v>
      </c>
      <c r="C403" s="29">
        <v>0</v>
      </c>
      <c r="D403" s="29">
        <v>0</v>
      </c>
      <c r="E403" s="30">
        <v>8190000</v>
      </c>
      <c r="F403" s="30">
        <v>8190000</v>
      </c>
      <c r="G403" s="29">
        <v>0</v>
      </c>
      <c r="H403" s="29">
        <v>0</v>
      </c>
    </row>
    <row r="404" spans="1:8" ht="12">
      <c r="A404" s="29" t="s">
        <v>185</v>
      </c>
      <c r="B404" s="29" t="s">
        <v>635</v>
      </c>
      <c r="C404" s="29">
        <v>0</v>
      </c>
      <c r="D404" s="29">
        <v>0</v>
      </c>
      <c r="E404" s="30">
        <v>21850779</v>
      </c>
      <c r="F404" s="30">
        <v>21850779</v>
      </c>
      <c r="G404" s="29">
        <v>0</v>
      </c>
      <c r="H404" s="29">
        <v>0</v>
      </c>
    </row>
    <row r="405" spans="1:8" ht="12">
      <c r="A405" s="29" t="s">
        <v>186</v>
      </c>
      <c r="B405" s="29" t="s">
        <v>1077</v>
      </c>
      <c r="C405" s="29">
        <v>0</v>
      </c>
      <c r="D405" s="29">
        <v>0</v>
      </c>
      <c r="E405" s="30">
        <v>21850779</v>
      </c>
      <c r="F405" s="30">
        <v>21850779</v>
      </c>
      <c r="G405" s="29">
        <v>0</v>
      </c>
      <c r="H405" s="29">
        <v>0</v>
      </c>
    </row>
    <row r="406" spans="1:8" ht="12">
      <c r="A406" s="29" t="s">
        <v>285</v>
      </c>
      <c r="B406" s="29" t="s">
        <v>286</v>
      </c>
      <c r="C406" s="29">
        <v>0</v>
      </c>
      <c r="D406" s="29">
        <v>0</v>
      </c>
      <c r="E406" s="30">
        <v>672693</v>
      </c>
      <c r="F406" s="30">
        <v>672693</v>
      </c>
      <c r="G406" s="29">
        <v>0</v>
      </c>
      <c r="H406" s="29">
        <v>0</v>
      </c>
    </row>
    <row r="407" spans="1:8" ht="12">
      <c r="A407" s="29" t="s">
        <v>287</v>
      </c>
      <c r="B407" s="29" t="s">
        <v>641</v>
      </c>
      <c r="C407" s="29">
        <v>0</v>
      </c>
      <c r="D407" s="29">
        <v>0</v>
      </c>
      <c r="E407" s="30">
        <v>44767065</v>
      </c>
      <c r="F407" s="30">
        <v>44767065</v>
      </c>
      <c r="G407" s="29">
        <v>0</v>
      </c>
      <c r="H407" s="29">
        <v>0</v>
      </c>
    </row>
    <row r="408" spans="1:8" ht="12">
      <c r="A408" s="29" t="s">
        <v>288</v>
      </c>
      <c r="B408" s="29" t="s">
        <v>418</v>
      </c>
      <c r="C408" s="29">
        <v>0</v>
      </c>
      <c r="D408" s="29">
        <v>0</v>
      </c>
      <c r="E408" s="30">
        <v>606407813</v>
      </c>
      <c r="F408" s="30">
        <v>606407813</v>
      </c>
      <c r="G408" s="29">
        <v>0</v>
      </c>
      <c r="H408" s="29">
        <v>0</v>
      </c>
    </row>
    <row r="409" spans="1:8" ht="12">
      <c r="A409" s="29" t="s">
        <v>289</v>
      </c>
      <c r="B409" s="29" t="s">
        <v>420</v>
      </c>
      <c r="C409" s="29">
        <v>0</v>
      </c>
      <c r="D409" s="29">
        <v>0</v>
      </c>
      <c r="E409" s="30">
        <v>9123143</v>
      </c>
      <c r="F409" s="30">
        <v>9123143</v>
      </c>
      <c r="G409" s="29">
        <v>0</v>
      </c>
      <c r="H409" s="29">
        <v>0</v>
      </c>
    </row>
    <row r="410" spans="1:8" ht="12">
      <c r="A410" s="29" t="s">
        <v>290</v>
      </c>
      <c r="B410" s="29" t="s">
        <v>422</v>
      </c>
      <c r="C410" s="29">
        <v>0</v>
      </c>
      <c r="D410" s="29">
        <v>0</v>
      </c>
      <c r="E410" s="30">
        <v>2836890</v>
      </c>
      <c r="F410" s="30">
        <v>2836890</v>
      </c>
      <c r="G410" s="29">
        <v>0</v>
      </c>
      <c r="H410" s="29">
        <v>0</v>
      </c>
    </row>
    <row r="411" spans="1:8" ht="12">
      <c r="A411" s="29" t="s">
        <v>291</v>
      </c>
      <c r="B411" s="29" t="s">
        <v>426</v>
      </c>
      <c r="C411" s="29">
        <v>0</v>
      </c>
      <c r="D411" s="29">
        <v>0</v>
      </c>
      <c r="E411" s="30">
        <v>6286253</v>
      </c>
      <c r="F411" s="30">
        <v>6286253</v>
      </c>
      <c r="G411" s="29">
        <v>0</v>
      </c>
      <c r="H411" s="29">
        <v>0</v>
      </c>
    </row>
    <row r="412" spans="1:8" ht="12">
      <c r="A412" s="29" t="s">
        <v>292</v>
      </c>
      <c r="B412" s="29" t="s">
        <v>428</v>
      </c>
      <c r="C412" s="29">
        <v>0</v>
      </c>
      <c r="D412" s="29">
        <v>0</v>
      </c>
      <c r="E412" s="30">
        <v>541234151</v>
      </c>
      <c r="F412" s="30">
        <v>541234151</v>
      </c>
      <c r="G412" s="29">
        <v>0</v>
      </c>
      <c r="H412" s="29">
        <v>0</v>
      </c>
    </row>
    <row r="413" spans="1:8" ht="12">
      <c r="A413" s="29" t="s">
        <v>293</v>
      </c>
      <c r="B413" s="29" t="s">
        <v>9</v>
      </c>
      <c r="C413" s="29">
        <v>0</v>
      </c>
      <c r="D413" s="29">
        <v>0</v>
      </c>
      <c r="E413" s="30">
        <v>56050519</v>
      </c>
      <c r="F413" s="30">
        <v>56050519</v>
      </c>
      <c r="G413" s="29">
        <v>0</v>
      </c>
      <c r="H413" s="29">
        <v>0</v>
      </c>
    </row>
    <row r="414" spans="1:8" ht="12">
      <c r="A414" s="29" t="s">
        <v>294</v>
      </c>
      <c r="B414" s="29" t="s">
        <v>295</v>
      </c>
      <c r="C414" s="29">
        <v>0</v>
      </c>
      <c r="D414" s="29">
        <v>0</v>
      </c>
      <c r="E414" s="30">
        <v>16788323327</v>
      </c>
      <c r="F414" s="30">
        <v>16788323327</v>
      </c>
      <c r="G414" s="29">
        <v>0</v>
      </c>
      <c r="H414" s="29">
        <v>0</v>
      </c>
    </row>
    <row r="415" spans="1:8" ht="12">
      <c r="A415" s="29" t="s">
        <v>296</v>
      </c>
      <c r="B415" s="29" t="s">
        <v>627</v>
      </c>
      <c r="C415" s="29">
        <v>0</v>
      </c>
      <c r="D415" s="29">
        <v>0</v>
      </c>
      <c r="E415" s="30">
        <v>5035055896</v>
      </c>
      <c r="F415" s="30">
        <v>5035055896</v>
      </c>
      <c r="G415" s="29">
        <v>0</v>
      </c>
      <c r="H415" s="29">
        <v>0</v>
      </c>
    </row>
    <row r="416" spans="1:8" ht="12">
      <c r="A416" s="29" t="s">
        <v>297</v>
      </c>
      <c r="B416" s="29" t="s">
        <v>629</v>
      </c>
      <c r="C416" s="29">
        <v>0</v>
      </c>
      <c r="D416" s="29">
        <v>0</v>
      </c>
      <c r="E416" s="30">
        <v>4405616158</v>
      </c>
      <c r="F416" s="30">
        <v>4405616158</v>
      </c>
      <c r="G416" s="29">
        <v>0</v>
      </c>
      <c r="H416" s="29">
        <v>0</v>
      </c>
    </row>
    <row r="417" spans="1:8" ht="12">
      <c r="A417" s="29" t="s">
        <v>298</v>
      </c>
      <c r="B417" s="29" t="s">
        <v>631</v>
      </c>
      <c r="C417" s="29">
        <v>0</v>
      </c>
      <c r="D417" s="29">
        <v>0</v>
      </c>
      <c r="E417" s="30">
        <v>225278479</v>
      </c>
      <c r="F417" s="30">
        <v>225278479</v>
      </c>
      <c r="G417" s="29">
        <v>0</v>
      </c>
      <c r="H417" s="29">
        <v>0</v>
      </c>
    </row>
    <row r="418" spans="1:8" ht="12">
      <c r="A418" s="29" t="s">
        <v>299</v>
      </c>
      <c r="B418" s="29" t="s">
        <v>284</v>
      </c>
      <c r="C418" s="29">
        <v>0</v>
      </c>
      <c r="D418" s="29">
        <v>0</v>
      </c>
      <c r="E418" s="30">
        <v>404161259</v>
      </c>
      <c r="F418" s="30">
        <v>404161259</v>
      </c>
      <c r="G418" s="29">
        <v>0</v>
      </c>
      <c r="H418" s="29">
        <v>0</v>
      </c>
    </row>
    <row r="419" spans="1:8" ht="12">
      <c r="A419" s="29" t="s">
        <v>300</v>
      </c>
      <c r="B419" s="29" t="s">
        <v>635</v>
      </c>
      <c r="C419" s="29">
        <v>0</v>
      </c>
      <c r="D419" s="29">
        <v>0</v>
      </c>
      <c r="E419" s="30">
        <v>1998850990</v>
      </c>
      <c r="F419" s="30">
        <v>1998850990</v>
      </c>
      <c r="G419" s="29">
        <v>0</v>
      </c>
      <c r="H419" s="29">
        <v>0</v>
      </c>
    </row>
    <row r="420" spans="1:8" ht="12">
      <c r="A420" s="29" t="s">
        <v>301</v>
      </c>
      <c r="B420" s="29" t="s">
        <v>637</v>
      </c>
      <c r="C420" s="29">
        <v>0</v>
      </c>
      <c r="D420" s="29">
        <v>0</v>
      </c>
      <c r="E420" s="30">
        <v>1083898454</v>
      </c>
      <c r="F420" s="30">
        <v>1083898454</v>
      </c>
      <c r="G420" s="29">
        <v>0</v>
      </c>
      <c r="H420" s="29">
        <v>0</v>
      </c>
    </row>
    <row r="421" spans="1:8" ht="12">
      <c r="A421" s="29" t="s">
        <v>302</v>
      </c>
      <c r="B421" s="29" t="s">
        <v>303</v>
      </c>
      <c r="C421" s="29">
        <v>0</v>
      </c>
      <c r="D421" s="29">
        <v>0</v>
      </c>
      <c r="E421" s="30">
        <v>914952536</v>
      </c>
      <c r="F421" s="30">
        <v>914952536</v>
      </c>
      <c r="G421" s="29">
        <v>0</v>
      </c>
      <c r="H421" s="29">
        <v>0</v>
      </c>
    </row>
    <row r="422" spans="1:8" ht="12">
      <c r="A422" s="29" t="s">
        <v>304</v>
      </c>
      <c r="B422" s="29" t="s">
        <v>305</v>
      </c>
      <c r="C422" s="29">
        <v>0</v>
      </c>
      <c r="D422" s="29">
        <v>0</v>
      </c>
      <c r="E422" s="30">
        <v>48681701</v>
      </c>
      <c r="F422" s="30">
        <v>48681701</v>
      </c>
      <c r="G422" s="29">
        <v>0</v>
      </c>
      <c r="H422" s="29">
        <v>0</v>
      </c>
    </row>
    <row r="423" spans="1:8" ht="12">
      <c r="A423" s="29" t="s">
        <v>306</v>
      </c>
      <c r="B423" s="29" t="s">
        <v>641</v>
      </c>
      <c r="C423" s="29">
        <v>0</v>
      </c>
      <c r="D423" s="29">
        <v>0</v>
      </c>
      <c r="E423" s="30">
        <v>3317397558</v>
      </c>
      <c r="F423" s="30">
        <v>3317397558</v>
      </c>
      <c r="G423" s="29">
        <v>0</v>
      </c>
      <c r="H423" s="29">
        <v>0</v>
      </c>
    </row>
    <row r="424" spans="1:8" ht="12">
      <c r="A424" s="29" t="s">
        <v>307</v>
      </c>
      <c r="B424" s="29" t="s">
        <v>1081</v>
      </c>
      <c r="C424" s="29">
        <v>0</v>
      </c>
      <c r="D424" s="29">
        <v>0</v>
      </c>
      <c r="E424" s="30">
        <v>65405437</v>
      </c>
      <c r="F424" s="30">
        <v>65405437</v>
      </c>
      <c r="G424" s="29">
        <v>0</v>
      </c>
      <c r="H424" s="29">
        <v>0</v>
      </c>
    </row>
    <row r="425" spans="1:8" ht="12">
      <c r="A425" s="29" t="s">
        <v>308</v>
      </c>
      <c r="B425" s="29" t="s">
        <v>1082</v>
      </c>
      <c r="C425" s="29">
        <v>0</v>
      </c>
      <c r="D425" s="29">
        <v>0</v>
      </c>
      <c r="E425" s="30">
        <v>65405437</v>
      </c>
      <c r="F425" s="30">
        <v>65405437</v>
      </c>
      <c r="G425" s="29">
        <v>0</v>
      </c>
      <c r="H425" s="29">
        <v>0</v>
      </c>
    </row>
    <row r="426" spans="1:8" ht="12">
      <c r="A426" s="29" t="s">
        <v>309</v>
      </c>
      <c r="B426" s="29" t="s">
        <v>418</v>
      </c>
      <c r="C426" s="29">
        <v>0</v>
      </c>
      <c r="D426" s="29">
        <v>0</v>
      </c>
      <c r="E426" s="30">
        <v>6160250390</v>
      </c>
      <c r="F426" s="30">
        <v>6160250390</v>
      </c>
      <c r="G426" s="29">
        <v>0</v>
      </c>
      <c r="H426" s="29">
        <v>0</v>
      </c>
    </row>
    <row r="427" spans="1:8" ht="12">
      <c r="A427" s="29" t="s">
        <v>41</v>
      </c>
      <c r="B427" s="29" t="s">
        <v>420</v>
      </c>
      <c r="C427" s="29">
        <v>0</v>
      </c>
      <c r="D427" s="29">
        <v>0</v>
      </c>
      <c r="E427" s="30">
        <v>435923029</v>
      </c>
      <c r="F427" s="30">
        <v>435923029</v>
      </c>
      <c r="G427" s="29">
        <v>0</v>
      </c>
      <c r="H427" s="29">
        <v>0</v>
      </c>
    </row>
    <row r="428" spans="1:8" ht="12">
      <c r="A428" s="29" t="s">
        <v>42</v>
      </c>
      <c r="B428" s="29" t="s">
        <v>422</v>
      </c>
      <c r="C428" s="29">
        <v>0</v>
      </c>
      <c r="D428" s="29">
        <v>0</v>
      </c>
      <c r="E428" s="30">
        <v>380821668</v>
      </c>
      <c r="F428" s="30">
        <v>380821668</v>
      </c>
      <c r="G428" s="29">
        <v>0</v>
      </c>
      <c r="H428" s="29">
        <v>0</v>
      </c>
    </row>
    <row r="429" spans="1:8" ht="12">
      <c r="A429" s="29" t="s">
        <v>43</v>
      </c>
      <c r="B429" s="29" t="s">
        <v>426</v>
      </c>
      <c r="C429" s="29">
        <v>0</v>
      </c>
      <c r="D429" s="29">
        <v>0</v>
      </c>
      <c r="E429" s="30">
        <v>55101361</v>
      </c>
      <c r="F429" s="30">
        <v>55101361</v>
      </c>
      <c r="G429" s="29">
        <v>0</v>
      </c>
      <c r="H429" s="29">
        <v>0</v>
      </c>
    </row>
    <row r="430" spans="1:8" ht="12">
      <c r="A430" s="29" t="s">
        <v>44</v>
      </c>
      <c r="B430" s="29" t="s">
        <v>428</v>
      </c>
      <c r="C430" s="29">
        <v>0</v>
      </c>
      <c r="D430" s="29">
        <v>0</v>
      </c>
      <c r="E430" s="30">
        <v>5557843271</v>
      </c>
      <c r="F430" s="30">
        <v>5557843271</v>
      </c>
      <c r="G430" s="29">
        <v>0</v>
      </c>
      <c r="H430" s="29">
        <v>0</v>
      </c>
    </row>
    <row r="431" spans="1:8" ht="12">
      <c r="A431" s="29" t="s">
        <v>45</v>
      </c>
      <c r="B431" s="29" t="s">
        <v>9</v>
      </c>
      <c r="C431" s="29">
        <v>0</v>
      </c>
      <c r="D431" s="29">
        <v>0</v>
      </c>
      <c r="E431" s="30">
        <v>166484090</v>
      </c>
      <c r="F431" s="30">
        <v>166484090</v>
      </c>
      <c r="G431" s="29">
        <v>0</v>
      </c>
      <c r="H431" s="29">
        <v>0</v>
      </c>
    </row>
    <row r="432" spans="1:8" ht="12">
      <c r="A432" s="29" t="s">
        <v>989</v>
      </c>
      <c r="B432" s="29" t="s">
        <v>11</v>
      </c>
      <c r="C432" s="29">
        <v>0</v>
      </c>
      <c r="D432" s="29">
        <v>0</v>
      </c>
      <c r="E432" s="30">
        <v>162681355</v>
      </c>
      <c r="F432" s="30">
        <v>162681355</v>
      </c>
      <c r="G432" s="29">
        <v>0</v>
      </c>
      <c r="H432" s="29">
        <v>0</v>
      </c>
    </row>
    <row r="433" spans="1:8" ht="12">
      <c r="A433" s="29" t="s">
        <v>990</v>
      </c>
      <c r="B433" s="29" t="s">
        <v>312</v>
      </c>
      <c r="C433" s="29">
        <v>0</v>
      </c>
      <c r="D433" s="29">
        <v>0</v>
      </c>
      <c r="E433" s="30">
        <v>5329402183</v>
      </c>
      <c r="F433" s="30">
        <v>5329402183</v>
      </c>
      <c r="G433" s="29">
        <v>0</v>
      </c>
      <c r="H433" s="29">
        <v>0</v>
      </c>
    </row>
    <row r="434" spans="1:8" ht="12">
      <c r="A434" s="29" t="s">
        <v>313</v>
      </c>
      <c r="B434" s="29" t="s">
        <v>627</v>
      </c>
      <c r="C434" s="29">
        <v>0</v>
      </c>
      <c r="D434" s="29">
        <v>0</v>
      </c>
      <c r="E434" s="30">
        <v>894818440</v>
      </c>
      <c r="F434" s="30">
        <v>894818440</v>
      </c>
      <c r="G434" s="29">
        <v>0</v>
      </c>
      <c r="H434" s="29">
        <v>0</v>
      </c>
    </row>
    <row r="435" spans="1:8" ht="12">
      <c r="A435" s="29" t="s">
        <v>314</v>
      </c>
      <c r="B435" s="29" t="s">
        <v>629</v>
      </c>
      <c r="C435" s="29">
        <v>0</v>
      </c>
      <c r="D435" s="29">
        <v>0</v>
      </c>
      <c r="E435" s="30">
        <v>754575278</v>
      </c>
      <c r="F435" s="30">
        <v>754575278</v>
      </c>
      <c r="G435" s="29">
        <v>0</v>
      </c>
      <c r="H435" s="29">
        <v>0</v>
      </c>
    </row>
    <row r="436" spans="1:8" ht="12">
      <c r="A436" s="29" t="s">
        <v>315</v>
      </c>
      <c r="B436" s="29" t="s">
        <v>631</v>
      </c>
      <c r="C436" s="29">
        <v>0</v>
      </c>
      <c r="D436" s="29">
        <v>0</v>
      </c>
      <c r="E436" s="30">
        <v>82136162</v>
      </c>
      <c r="F436" s="30">
        <v>82136162</v>
      </c>
      <c r="G436" s="29">
        <v>0</v>
      </c>
      <c r="H436" s="29">
        <v>0</v>
      </c>
    </row>
    <row r="437" spans="1:8" ht="12">
      <c r="A437" s="29" t="s">
        <v>316</v>
      </c>
      <c r="B437" s="29" t="s">
        <v>284</v>
      </c>
      <c r="C437" s="29">
        <v>0</v>
      </c>
      <c r="D437" s="29">
        <v>0</v>
      </c>
      <c r="E437" s="30">
        <v>58107000</v>
      </c>
      <c r="F437" s="30">
        <v>58107000</v>
      </c>
      <c r="G437" s="29">
        <v>0</v>
      </c>
      <c r="H437" s="29">
        <v>0</v>
      </c>
    </row>
    <row r="438" spans="1:8" ht="12">
      <c r="A438" s="29" t="s">
        <v>317</v>
      </c>
      <c r="B438" s="29" t="s">
        <v>635</v>
      </c>
      <c r="C438" s="29">
        <v>0</v>
      </c>
      <c r="D438" s="29">
        <v>0</v>
      </c>
      <c r="E438" s="30">
        <v>823613</v>
      </c>
      <c r="F438" s="30">
        <v>823613</v>
      </c>
      <c r="G438" s="29">
        <v>0</v>
      </c>
      <c r="H438" s="29">
        <v>0</v>
      </c>
    </row>
    <row r="439" spans="1:8" ht="12">
      <c r="A439" s="29" t="s">
        <v>318</v>
      </c>
      <c r="B439" s="29" t="s">
        <v>637</v>
      </c>
      <c r="C439" s="29">
        <v>0</v>
      </c>
      <c r="D439" s="29">
        <v>0</v>
      </c>
      <c r="E439" s="30">
        <v>823613</v>
      </c>
      <c r="F439" s="30">
        <v>823613</v>
      </c>
      <c r="G439" s="29">
        <v>0</v>
      </c>
      <c r="H439" s="29">
        <v>0</v>
      </c>
    </row>
    <row r="440" spans="1:8" ht="12">
      <c r="A440" s="29" t="s">
        <v>398</v>
      </c>
      <c r="B440" s="29" t="s">
        <v>1079</v>
      </c>
      <c r="C440" s="29">
        <v>0</v>
      </c>
      <c r="D440" s="29">
        <v>0</v>
      </c>
      <c r="E440" s="30">
        <v>16022283</v>
      </c>
      <c r="F440" s="30">
        <v>16022283</v>
      </c>
      <c r="G440" s="29">
        <v>0</v>
      </c>
      <c r="H440" s="29">
        <v>0</v>
      </c>
    </row>
    <row r="441" spans="1:8" ht="12">
      <c r="A441" s="29" t="s">
        <v>399</v>
      </c>
      <c r="B441" s="29" t="s">
        <v>641</v>
      </c>
      <c r="C441" s="29">
        <v>0</v>
      </c>
      <c r="D441" s="29">
        <v>0</v>
      </c>
      <c r="E441" s="30">
        <v>3147219</v>
      </c>
      <c r="F441" s="30">
        <v>3147219</v>
      </c>
      <c r="G441" s="29">
        <v>0</v>
      </c>
      <c r="H441" s="29">
        <v>0</v>
      </c>
    </row>
    <row r="442" spans="1:8" ht="12">
      <c r="A442" s="29" t="s">
        <v>400</v>
      </c>
      <c r="B442" s="29" t="s">
        <v>418</v>
      </c>
      <c r="C442" s="29">
        <v>0</v>
      </c>
      <c r="D442" s="29">
        <v>0</v>
      </c>
      <c r="E442" s="30">
        <v>4267337229</v>
      </c>
      <c r="F442" s="30">
        <v>4267337229</v>
      </c>
      <c r="G442" s="29">
        <v>0</v>
      </c>
      <c r="H442" s="29">
        <v>0</v>
      </c>
    </row>
    <row r="443" spans="1:8" ht="12">
      <c r="A443" s="29" t="s">
        <v>401</v>
      </c>
      <c r="B443" s="29" t="s">
        <v>420</v>
      </c>
      <c r="C443" s="29">
        <v>0</v>
      </c>
      <c r="D443" s="29">
        <v>0</v>
      </c>
      <c r="E443" s="30">
        <v>55820503</v>
      </c>
      <c r="F443" s="30">
        <v>55820503</v>
      </c>
      <c r="G443" s="29">
        <v>0</v>
      </c>
      <c r="H443" s="29">
        <v>0</v>
      </c>
    </row>
    <row r="444" spans="1:8" ht="12">
      <c r="A444" s="29" t="s">
        <v>402</v>
      </c>
      <c r="B444" s="29" t="s">
        <v>422</v>
      </c>
      <c r="C444" s="29">
        <v>0</v>
      </c>
      <c r="D444" s="29">
        <v>0</v>
      </c>
      <c r="E444" s="30">
        <v>25361233</v>
      </c>
      <c r="F444" s="30">
        <v>25361233</v>
      </c>
      <c r="G444" s="29">
        <v>0</v>
      </c>
      <c r="H444" s="29">
        <v>0</v>
      </c>
    </row>
    <row r="445" spans="1:8" ht="12">
      <c r="A445" s="29" t="s">
        <v>403</v>
      </c>
      <c r="B445" s="29" t="s">
        <v>424</v>
      </c>
      <c r="C445" s="29">
        <v>0</v>
      </c>
      <c r="D445" s="29">
        <v>0</v>
      </c>
      <c r="E445" s="30">
        <v>2941716</v>
      </c>
      <c r="F445" s="30">
        <v>2941716</v>
      </c>
      <c r="G445" s="29">
        <v>0</v>
      </c>
      <c r="H445" s="29">
        <v>0</v>
      </c>
    </row>
    <row r="446" spans="1:8" ht="12">
      <c r="A446" s="29" t="s">
        <v>404</v>
      </c>
      <c r="B446" s="29" t="s">
        <v>426</v>
      </c>
      <c r="C446" s="29">
        <v>0</v>
      </c>
      <c r="D446" s="29">
        <v>0</v>
      </c>
      <c r="E446" s="30">
        <v>27517554</v>
      </c>
      <c r="F446" s="30">
        <v>27517554</v>
      </c>
      <c r="G446" s="29">
        <v>0</v>
      </c>
      <c r="H446" s="29">
        <v>0</v>
      </c>
    </row>
    <row r="447" spans="1:8" ht="12">
      <c r="A447" s="29" t="s">
        <v>405</v>
      </c>
      <c r="B447" s="29" t="s">
        <v>428</v>
      </c>
      <c r="C447" s="29">
        <v>0</v>
      </c>
      <c r="D447" s="29">
        <v>0</v>
      </c>
      <c r="E447" s="30">
        <v>4088816038</v>
      </c>
      <c r="F447" s="30">
        <v>4088816038</v>
      </c>
      <c r="G447" s="29">
        <v>0</v>
      </c>
      <c r="H447" s="29">
        <v>0</v>
      </c>
    </row>
    <row r="448" spans="1:8" ht="12">
      <c r="A448" s="29" t="s">
        <v>406</v>
      </c>
      <c r="B448" s="29" t="s">
        <v>9</v>
      </c>
      <c r="C448" s="29">
        <v>0</v>
      </c>
      <c r="D448" s="29">
        <v>0</v>
      </c>
      <c r="E448" s="30">
        <v>122700688</v>
      </c>
      <c r="F448" s="30">
        <v>122700688</v>
      </c>
      <c r="G448" s="29">
        <v>0</v>
      </c>
      <c r="H448" s="29">
        <v>0</v>
      </c>
    </row>
    <row r="449" spans="1:8" ht="12">
      <c r="A449" s="29" t="s">
        <v>407</v>
      </c>
      <c r="B449" s="29" t="s">
        <v>11</v>
      </c>
      <c r="C449" s="29">
        <v>0</v>
      </c>
      <c r="D449" s="29">
        <v>0</v>
      </c>
      <c r="E449" s="30">
        <v>147253399</v>
      </c>
      <c r="F449" s="30">
        <v>147253399</v>
      </c>
      <c r="G449" s="29">
        <v>0</v>
      </c>
      <c r="H449" s="29">
        <v>0</v>
      </c>
    </row>
    <row r="450" spans="1:8" ht="12">
      <c r="A450" s="29" t="s">
        <v>408</v>
      </c>
      <c r="B450" s="29" t="s">
        <v>409</v>
      </c>
      <c r="C450" s="29">
        <v>0</v>
      </c>
      <c r="D450" s="29">
        <v>0</v>
      </c>
      <c r="E450" s="30">
        <v>4472685277</v>
      </c>
      <c r="F450" s="30">
        <v>4472685277</v>
      </c>
      <c r="G450" s="29">
        <v>0</v>
      </c>
      <c r="H450" s="29">
        <v>0</v>
      </c>
    </row>
    <row r="451" spans="1:8" ht="12">
      <c r="A451" s="29" t="s">
        <v>410</v>
      </c>
      <c r="B451" s="29" t="s">
        <v>627</v>
      </c>
      <c r="C451" s="29">
        <v>0</v>
      </c>
      <c r="D451" s="29">
        <v>0</v>
      </c>
      <c r="E451" s="30">
        <v>467261558</v>
      </c>
      <c r="F451" s="30">
        <v>467261558</v>
      </c>
      <c r="G451" s="29">
        <v>0</v>
      </c>
      <c r="H451" s="29">
        <v>0</v>
      </c>
    </row>
    <row r="452" spans="1:8" ht="12">
      <c r="A452" s="29" t="s">
        <v>411</v>
      </c>
      <c r="B452" s="29" t="s">
        <v>629</v>
      </c>
      <c r="C452" s="29">
        <v>0</v>
      </c>
      <c r="D452" s="29">
        <v>0</v>
      </c>
      <c r="E452" s="30">
        <v>418451603</v>
      </c>
      <c r="F452" s="30">
        <v>418451603</v>
      </c>
      <c r="G452" s="29">
        <v>0</v>
      </c>
      <c r="H452" s="29">
        <v>0</v>
      </c>
    </row>
    <row r="453" spans="1:8" ht="12">
      <c r="A453" s="29" t="s">
        <v>412</v>
      </c>
      <c r="B453" s="29" t="s">
        <v>631</v>
      </c>
      <c r="C453" s="29">
        <v>0</v>
      </c>
      <c r="D453" s="29">
        <v>0</v>
      </c>
      <c r="E453" s="30">
        <v>22769955</v>
      </c>
      <c r="F453" s="30">
        <v>22769955</v>
      </c>
      <c r="G453" s="29">
        <v>0</v>
      </c>
      <c r="H453" s="29">
        <v>0</v>
      </c>
    </row>
    <row r="454" spans="1:8" ht="12">
      <c r="A454" s="29" t="s">
        <v>413</v>
      </c>
      <c r="B454" s="29" t="s">
        <v>284</v>
      </c>
      <c r="C454" s="29">
        <v>0</v>
      </c>
      <c r="D454" s="29">
        <v>0</v>
      </c>
      <c r="E454" s="30">
        <v>26040000</v>
      </c>
      <c r="F454" s="30">
        <v>26040000</v>
      </c>
      <c r="G454" s="29">
        <v>0</v>
      </c>
      <c r="H454" s="29">
        <v>0</v>
      </c>
    </row>
    <row r="455" spans="1:8" ht="12">
      <c r="A455" s="29" t="s">
        <v>414</v>
      </c>
      <c r="B455" s="29" t="s">
        <v>635</v>
      </c>
      <c r="C455" s="29">
        <v>0</v>
      </c>
      <c r="D455" s="29">
        <v>0</v>
      </c>
      <c r="E455" s="30">
        <v>274538</v>
      </c>
      <c r="F455" s="30">
        <v>274538</v>
      </c>
      <c r="G455" s="29">
        <v>0</v>
      </c>
      <c r="H455" s="29">
        <v>0</v>
      </c>
    </row>
    <row r="456" spans="1:8" ht="12">
      <c r="A456" s="29" t="s">
        <v>415</v>
      </c>
      <c r="B456" s="29" t="s">
        <v>637</v>
      </c>
      <c r="C456" s="29">
        <v>0</v>
      </c>
      <c r="D456" s="29">
        <v>0</v>
      </c>
      <c r="E456" s="30">
        <v>274538</v>
      </c>
      <c r="F456" s="30">
        <v>274538</v>
      </c>
      <c r="G456" s="29">
        <v>0</v>
      </c>
      <c r="H456" s="29">
        <v>0</v>
      </c>
    </row>
    <row r="457" spans="1:8" ht="12">
      <c r="A457" s="29" t="s">
        <v>416</v>
      </c>
      <c r="B457" s="29" t="s">
        <v>1079</v>
      </c>
      <c r="C457" s="29">
        <v>0</v>
      </c>
      <c r="D457" s="29">
        <v>0</v>
      </c>
      <c r="E457" s="30">
        <v>7124477</v>
      </c>
      <c r="F457" s="30">
        <v>7124477</v>
      </c>
      <c r="G457" s="29">
        <v>0</v>
      </c>
      <c r="H457" s="29">
        <v>0</v>
      </c>
    </row>
    <row r="458" spans="1:8" ht="12">
      <c r="A458" s="29" t="s">
        <v>417</v>
      </c>
      <c r="B458" s="29" t="s">
        <v>641</v>
      </c>
      <c r="C458" s="29">
        <v>0</v>
      </c>
      <c r="D458" s="29">
        <v>0</v>
      </c>
      <c r="E458" s="30">
        <v>3172398</v>
      </c>
      <c r="F458" s="30">
        <v>3172398</v>
      </c>
      <c r="G458" s="29">
        <v>0</v>
      </c>
      <c r="H458" s="29">
        <v>0</v>
      </c>
    </row>
    <row r="459" spans="1:8" ht="12">
      <c r="A459" s="29" t="s">
        <v>673</v>
      </c>
      <c r="B459" s="29" t="s">
        <v>418</v>
      </c>
      <c r="C459" s="29">
        <v>0</v>
      </c>
      <c r="D459" s="29">
        <v>0</v>
      </c>
      <c r="E459" s="30">
        <v>3975134751</v>
      </c>
      <c r="F459" s="30">
        <v>3975134751</v>
      </c>
      <c r="G459" s="29">
        <v>0</v>
      </c>
      <c r="H459" s="29">
        <v>0</v>
      </c>
    </row>
    <row r="460" spans="1:8" ht="12">
      <c r="A460" s="29" t="s">
        <v>674</v>
      </c>
      <c r="B460" s="29" t="s">
        <v>420</v>
      </c>
      <c r="C460" s="29">
        <v>0</v>
      </c>
      <c r="D460" s="29">
        <v>0</v>
      </c>
      <c r="E460" s="30">
        <v>23825174</v>
      </c>
      <c r="F460" s="30">
        <v>23825174</v>
      </c>
      <c r="G460" s="29">
        <v>0</v>
      </c>
      <c r="H460" s="29">
        <v>0</v>
      </c>
    </row>
    <row r="461" spans="1:8" ht="12">
      <c r="A461" s="29" t="s">
        <v>675</v>
      </c>
      <c r="B461" s="29" t="s">
        <v>422</v>
      </c>
      <c r="C461" s="29">
        <v>0</v>
      </c>
      <c r="D461" s="29">
        <v>0</v>
      </c>
      <c r="E461" s="30">
        <v>10975426</v>
      </c>
      <c r="F461" s="30">
        <v>10975426</v>
      </c>
      <c r="G461" s="29">
        <v>0</v>
      </c>
      <c r="H461" s="29">
        <v>0</v>
      </c>
    </row>
    <row r="462" spans="1:8" ht="12">
      <c r="A462" s="29" t="s">
        <v>676</v>
      </c>
      <c r="B462" s="29" t="s">
        <v>424</v>
      </c>
      <c r="C462" s="29">
        <v>0</v>
      </c>
      <c r="D462" s="29">
        <v>0</v>
      </c>
      <c r="E462" s="30">
        <v>1551272</v>
      </c>
      <c r="F462" s="30">
        <v>1551272</v>
      </c>
      <c r="G462" s="29">
        <v>0</v>
      </c>
      <c r="H462" s="29">
        <v>0</v>
      </c>
    </row>
    <row r="463" spans="1:8" ht="12">
      <c r="A463" s="29" t="s">
        <v>677</v>
      </c>
      <c r="B463" s="29" t="s">
        <v>678</v>
      </c>
      <c r="C463" s="29">
        <v>0</v>
      </c>
      <c r="D463" s="29">
        <v>0</v>
      </c>
      <c r="E463" s="30">
        <v>11298476</v>
      </c>
      <c r="F463" s="30">
        <v>11298476</v>
      </c>
      <c r="G463" s="29">
        <v>0</v>
      </c>
      <c r="H463" s="29">
        <v>0</v>
      </c>
    </row>
    <row r="464" spans="1:8" ht="12">
      <c r="A464" s="29" t="s">
        <v>679</v>
      </c>
      <c r="B464" s="29" t="s">
        <v>428</v>
      </c>
      <c r="C464" s="29">
        <v>0</v>
      </c>
      <c r="D464" s="29">
        <v>0</v>
      </c>
      <c r="E464" s="30">
        <v>3911434733</v>
      </c>
      <c r="F464" s="30">
        <v>3911434733</v>
      </c>
      <c r="G464" s="29">
        <v>0</v>
      </c>
      <c r="H464" s="29">
        <v>0</v>
      </c>
    </row>
    <row r="465" spans="1:8" ht="12">
      <c r="A465" s="29" t="s">
        <v>680</v>
      </c>
      <c r="B465" s="29" t="s">
        <v>9</v>
      </c>
      <c r="C465" s="29">
        <v>0</v>
      </c>
      <c r="D465" s="29">
        <v>0</v>
      </c>
      <c r="E465" s="30">
        <v>39874844</v>
      </c>
      <c r="F465" s="30">
        <v>39874844</v>
      </c>
      <c r="G465" s="29">
        <v>0</v>
      </c>
      <c r="H465" s="29">
        <v>0</v>
      </c>
    </row>
    <row r="466" spans="1:8" ht="12">
      <c r="A466" s="29" t="s">
        <v>187</v>
      </c>
      <c r="B466" s="29" t="s">
        <v>11</v>
      </c>
      <c r="C466" s="29">
        <v>0</v>
      </c>
      <c r="D466" s="29">
        <v>0</v>
      </c>
      <c r="E466" s="30">
        <v>19717555</v>
      </c>
      <c r="F466" s="30">
        <v>19717555</v>
      </c>
      <c r="G466" s="29">
        <v>0</v>
      </c>
      <c r="H466" s="29">
        <v>0</v>
      </c>
    </row>
    <row r="467" spans="1:8" ht="12">
      <c r="A467" s="29" t="s">
        <v>681</v>
      </c>
      <c r="B467" s="29" t="s">
        <v>682</v>
      </c>
      <c r="C467" s="29">
        <v>0</v>
      </c>
      <c r="D467" s="29">
        <v>0</v>
      </c>
      <c r="E467" s="30">
        <v>376591894</v>
      </c>
      <c r="F467" s="30">
        <v>376591894</v>
      </c>
      <c r="G467" s="29">
        <v>0</v>
      </c>
      <c r="H467" s="29">
        <v>0</v>
      </c>
    </row>
    <row r="468" spans="1:8" ht="12">
      <c r="A468" s="29" t="s">
        <v>683</v>
      </c>
      <c r="B468" s="29" t="s">
        <v>635</v>
      </c>
      <c r="C468" s="29">
        <v>0</v>
      </c>
      <c r="D468" s="29">
        <v>0</v>
      </c>
      <c r="E468" s="30">
        <v>11281540</v>
      </c>
      <c r="F468" s="30">
        <v>11281540</v>
      </c>
      <c r="G468" s="29">
        <v>0</v>
      </c>
      <c r="H468" s="29">
        <v>0</v>
      </c>
    </row>
    <row r="469" spans="1:8" ht="12">
      <c r="A469" s="29" t="s">
        <v>684</v>
      </c>
      <c r="B469" s="29" t="s">
        <v>637</v>
      </c>
      <c r="C469" s="29">
        <v>0</v>
      </c>
      <c r="D469" s="29">
        <v>0</v>
      </c>
      <c r="E469" s="30">
        <v>7981540</v>
      </c>
      <c r="F469" s="30">
        <v>7981540</v>
      </c>
      <c r="G469" s="29">
        <v>0</v>
      </c>
      <c r="H469" s="29">
        <v>0</v>
      </c>
    </row>
    <row r="470" spans="1:8" ht="12">
      <c r="A470" s="29" t="s">
        <v>1037</v>
      </c>
      <c r="B470" s="29" t="s">
        <v>1077</v>
      </c>
      <c r="C470" s="29">
        <v>0</v>
      </c>
      <c r="D470" s="29">
        <v>0</v>
      </c>
      <c r="E470" s="30">
        <v>3300000</v>
      </c>
      <c r="F470" s="30">
        <v>3300000</v>
      </c>
      <c r="G470" s="29">
        <v>0</v>
      </c>
      <c r="H470" s="29">
        <v>0</v>
      </c>
    </row>
    <row r="471" spans="1:8" ht="12">
      <c r="A471" s="29" t="s">
        <v>366</v>
      </c>
      <c r="B471" s="29" t="s">
        <v>286</v>
      </c>
      <c r="C471" s="29">
        <v>0</v>
      </c>
      <c r="D471" s="29">
        <v>0</v>
      </c>
      <c r="E471" s="30">
        <v>137031696</v>
      </c>
      <c r="F471" s="30">
        <v>137031696</v>
      </c>
      <c r="G471" s="29">
        <v>0</v>
      </c>
      <c r="H471" s="29">
        <v>0</v>
      </c>
    </row>
    <row r="472" spans="1:8" ht="12">
      <c r="A472" s="29" t="s">
        <v>367</v>
      </c>
      <c r="B472" s="29" t="s">
        <v>1081</v>
      </c>
      <c r="C472" s="29">
        <v>0</v>
      </c>
      <c r="D472" s="29">
        <v>0</v>
      </c>
      <c r="E472" s="30">
        <v>23708500</v>
      </c>
      <c r="F472" s="30">
        <v>23708500</v>
      </c>
      <c r="G472" s="29">
        <v>0</v>
      </c>
      <c r="H472" s="29">
        <v>0</v>
      </c>
    </row>
    <row r="473" spans="1:8" ht="12">
      <c r="A473" s="29" t="s">
        <v>368</v>
      </c>
      <c r="B473" s="29" t="s">
        <v>1082</v>
      </c>
      <c r="C473" s="29">
        <v>0</v>
      </c>
      <c r="D473" s="29">
        <v>0</v>
      </c>
      <c r="E473" s="30">
        <v>23708500</v>
      </c>
      <c r="F473" s="30">
        <v>23708500</v>
      </c>
      <c r="G473" s="29">
        <v>0</v>
      </c>
      <c r="H473" s="29">
        <v>0</v>
      </c>
    </row>
    <row r="474" spans="1:8" ht="12">
      <c r="A474" s="29" t="s">
        <v>369</v>
      </c>
      <c r="B474" s="29" t="s">
        <v>418</v>
      </c>
      <c r="C474" s="29">
        <v>0</v>
      </c>
      <c r="D474" s="29">
        <v>0</v>
      </c>
      <c r="E474" s="30">
        <v>169814061</v>
      </c>
      <c r="F474" s="30">
        <v>169814061</v>
      </c>
      <c r="G474" s="29">
        <v>0</v>
      </c>
      <c r="H474" s="29">
        <v>0</v>
      </c>
    </row>
    <row r="475" spans="1:8" ht="12">
      <c r="A475" s="29" t="s">
        <v>370</v>
      </c>
      <c r="B475" s="29" t="s">
        <v>420</v>
      </c>
      <c r="C475" s="29">
        <v>0</v>
      </c>
      <c r="D475" s="29">
        <v>0</v>
      </c>
      <c r="E475" s="30">
        <v>24161182</v>
      </c>
      <c r="F475" s="30">
        <v>24161182</v>
      </c>
      <c r="G475" s="29">
        <v>0</v>
      </c>
      <c r="H475" s="29">
        <v>0</v>
      </c>
    </row>
    <row r="476" spans="1:8" ht="12">
      <c r="A476" s="29" t="s">
        <v>371</v>
      </c>
      <c r="B476" s="29" t="s">
        <v>426</v>
      </c>
      <c r="C476" s="29">
        <v>0</v>
      </c>
      <c r="D476" s="29">
        <v>0</v>
      </c>
      <c r="E476" s="30">
        <v>24161182</v>
      </c>
      <c r="F476" s="30">
        <v>24161182</v>
      </c>
      <c r="G476" s="29">
        <v>0</v>
      </c>
      <c r="H476" s="29">
        <v>0</v>
      </c>
    </row>
    <row r="477" spans="1:8" ht="12">
      <c r="A477" s="29" t="s">
        <v>923</v>
      </c>
      <c r="B477" s="29" t="s">
        <v>924</v>
      </c>
      <c r="C477" s="29">
        <v>0</v>
      </c>
      <c r="D477" s="29">
        <v>0</v>
      </c>
      <c r="E477" s="30">
        <v>145652879</v>
      </c>
      <c r="F477" s="30">
        <v>145652879</v>
      </c>
      <c r="G477" s="29">
        <v>0</v>
      </c>
      <c r="H477" s="29">
        <v>0</v>
      </c>
    </row>
    <row r="478" spans="1:8" ht="12">
      <c r="A478" s="29" t="s">
        <v>925</v>
      </c>
      <c r="B478" s="29" t="s">
        <v>926</v>
      </c>
      <c r="C478" s="29">
        <v>0</v>
      </c>
      <c r="D478" s="29">
        <v>0</v>
      </c>
      <c r="E478" s="30">
        <v>34756097</v>
      </c>
      <c r="F478" s="30">
        <v>34756097</v>
      </c>
      <c r="G478" s="29">
        <v>0</v>
      </c>
      <c r="H478" s="29">
        <v>0</v>
      </c>
    </row>
    <row r="479" spans="1:8" ht="12">
      <c r="A479" s="29" t="s">
        <v>927</v>
      </c>
      <c r="B479" s="29" t="s">
        <v>928</v>
      </c>
      <c r="C479" s="29">
        <v>0</v>
      </c>
      <c r="D479" s="29">
        <v>0</v>
      </c>
      <c r="E479" s="30">
        <v>2803751531</v>
      </c>
      <c r="F479" s="30">
        <v>2803751531</v>
      </c>
      <c r="G479" s="29">
        <v>0</v>
      </c>
      <c r="H479" s="29">
        <v>0</v>
      </c>
    </row>
    <row r="480" spans="1:8" ht="12">
      <c r="A480" s="29" t="s">
        <v>929</v>
      </c>
      <c r="B480" s="29" t="s">
        <v>627</v>
      </c>
      <c r="C480" s="29">
        <v>0</v>
      </c>
      <c r="D480" s="29">
        <v>0</v>
      </c>
      <c r="E480" s="30">
        <v>100853712</v>
      </c>
      <c r="F480" s="30">
        <v>100853712</v>
      </c>
      <c r="G480" s="29">
        <v>0</v>
      </c>
      <c r="H480" s="29">
        <v>0</v>
      </c>
    </row>
    <row r="481" spans="1:8" ht="12">
      <c r="A481" s="29" t="s">
        <v>930</v>
      </c>
      <c r="B481" s="29" t="s">
        <v>629</v>
      </c>
      <c r="C481" s="29">
        <v>0</v>
      </c>
      <c r="D481" s="29">
        <v>0</v>
      </c>
      <c r="E481" s="30">
        <v>86898000</v>
      </c>
      <c r="F481" s="30">
        <v>86898000</v>
      </c>
      <c r="G481" s="29">
        <v>0</v>
      </c>
      <c r="H481" s="29">
        <v>0</v>
      </c>
    </row>
    <row r="482" spans="1:8" ht="12">
      <c r="A482" s="29" t="s">
        <v>931</v>
      </c>
      <c r="B482" s="29" t="s">
        <v>631</v>
      </c>
      <c r="C482" s="29">
        <v>0</v>
      </c>
      <c r="D482" s="29">
        <v>0</v>
      </c>
      <c r="E482" s="30">
        <v>5912712</v>
      </c>
      <c r="F482" s="30">
        <v>5912712</v>
      </c>
      <c r="G482" s="29">
        <v>0</v>
      </c>
      <c r="H482" s="29">
        <v>0</v>
      </c>
    </row>
    <row r="483" spans="1:8" ht="12">
      <c r="A483" s="29" t="s">
        <v>932</v>
      </c>
      <c r="B483" s="29" t="s">
        <v>633</v>
      </c>
      <c r="C483" s="29">
        <v>0</v>
      </c>
      <c r="D483" s="29">
        <v>0</v>
      </c>
      <c r="E483" s="30">
        <v>8043000</v>
      </c>
      <c r="F483" s="30">
        <v>8043000</v>
      </c>
      <c r="G483" s="29">
        <v>0</v>
      </c>
      <c r="H483" s="29">
        <v>0</v>
      </c>
    </row>
    <row r="484" spans="1:8" ht="12">
      <c r="A484" s="29" t="s">
        <v>933</v>
      </c>
      <c r="B484" s="29" t="s">
        <v>934</v>
      </c>
      <c r="C484" s="29">
        <v>0</v>
      </c>
      <c r="D484" s="29">
        <v>0</v>
      </c>
      <c r="E484" s="30">
        <v>24903930</v>
      </c>
      <c r="F484" s="30">
        <v>24903930</v>
      </c>
      <c r="G484" s="29">
        <v>0</v>
      </c>
      <c r="H484" s="29">
        <v>0</v>
      </c>
    </row>
    <row r="485" spans="1:8" ht="12">
      <c r="A485" s="29" t="s">
        <v>935</v>
      </c>
      <c r="B485" s="29" t="s">
        <v>641</v>
      </c>
      <c r="C485" s="29">
        <v>0</v>
      </c>
      <c r="D485" s="29">
        <v>0</v>
      </c>
      <c r="E485" s="30">
        <v>870834783</v>
      </c>
      <c r="F485" s="30">
        <v>870834783</v>
      </c>
      <c r="G485" s="29">
        <v>0</v>
      </c>
      <c r="H485" s="29">
        <v>0</v>
      </c>
    </row>
    <row r="486" spans="1:8" ht="12">
      <c r="A486" s="29" t="s">
        <v>936</v>
      </c>
      <c r="B486" s="29" t="s">
        <v>418</v>
      </c>
      <c r="C486" s="29">
        <v>0</v>
      </c>
      <c r="D486" s="29">
        <v>0</v>
      </c>
      <c r="E486" s="30">
        <v>1807159106</v>
      </c>
      <c r="F486" s="30">
        <v>1807159106</v>
      </c>
      <c r="G486" s="29">
        <v>0</v>
      </c>
      <c r="H486" s="29">
        <v>0</v>
      </c>
    </row>
    <row r="487" spans="1:8" ht="12">
      <c r="A487" s="29" t="s">
        <v>937</v>
      </c>
      <c r="B487" s="29" t="s">
        <v>420</v>
      </c>
      <c r="C487" s="29">
        <v>0</v>
      </c>
      <c r="D487" s="29">
        <v>0</v>
      </c>
      <c r="E487" s="30">
        <v>400441282</v>
      </c>
      <c r="F487" s="30">
        <v>400441282</v>
      </c>
      <c r="G487" s="29">
        <v>0</v>
      </c>
      <c r="H487" s="29">
        <v>0</v>
      </c>
    </row>
    <row r="488" spans="1:8" ht="12">
      <c r="A488" s="29" t="s">
        <v>938</v>
      </c>
      <c r="B488" s="29" t="s">
        <v>422</v>
      </c>
      <c r="C488" s="29">
        <v>0</v>
      </c>
      <c r="D488" s="29">
        <v>0</v>
      </c>
      <c r="E488" s="30">
        <v>394695232</v>
      </c>
      <c r="F488" s="30">
        <v>394695232</v>
      </c>
      <c r="G488" s="29">
        <v>0</v>
      </c>
      <c r="H488" s="29">
        <v>0</v>
      </c>
    </row>
    <row r="489" spans="1:8" ht="12">
      <c r="A489" s="29" t="s">
        <v>939</v>
      </c>
      <c r="B489" s="29" t="s">
        <v>424</v>
      </c>
      <c r="C489" s="29">
        <v>0</v>
      </c>
      <c r="D489" s="29">
        <v>0</v>
      </c>
      <c r="E489" s="30">
        <v>2521472</v>
      </c>
      <c r="F489" s="30">
        <v>2521472</v>
      </c>
      <c r="G489" s="29">
        <v>0</v>
      </c>
      <c r="H489" s="29">
        <v>0</v>
      </c>
    </row>
    <row r="490" spans="1:8" ht="12">
      <c r="A490" s="29" t="s">
        <v>940</v>
      </c>
      <c r="B490" s="29" t="s">
        <v>426</v>
      </c>
      <c r="C490" s="29">
        <v>0</v>
      </c>
      <c r="D490" s="29">
        <v>0</v>
      </c>
      <c r="E490" s="30">
        <v>3224578</v>
      </c>
      <c r="F490" s="30">
        <v>3224578</v>
      </c>
      <c r="G490" s="29">
        <v>0</v>
      </c>
      <c r="H490" s="29">
        <v>0</v>
      </c>
    </row>
    <row r="491" spans="1:8" ht="12">
      <c r="A491" s="29" t="s">
        <v>941</v>
      </c>
      <c r="B491" s="29" t="s">
        <v>924</v>
      </c>
      <c r="C491" s="29">
        <v>0</v>
      </c>
      <c r="D491" s="29">
        <v>0</v>
      </c>
      <c r="E491" s="30">
        <v>1406717824</v>
      </c>
      <c r="F491" s="30">
        <v>1406717824</v>
      </c>
      <c r="G491" s="29">
        <v>0</v>
      </c>
      <c r="H491" s="29">
        <v>0</v>
      </c>
    </row>
    <row r="492" spans="1:8" ht="12">
      <c r="A492" s="29" t="s">
        <v>942</v>
      </c>
      <c r="B492" s="29" t="s">
        <v>943</v>
      </c>
      <c r="C492" s="29">
        <v>0</v>
      </c>
      <c r="D492" s="29">
        <v>0</v>
      </c>
      <c r="E492" s="30">
        <v>1659916437</v>
      </c>
      <c r="F492" s="30">
        <v>1659916437</v>
      </c>
      <c r="G492" s="29">
        <v>0</v>
      </c>
      <c r="H492" s="29">
        <v>0</v>
      </c>
    </row>
    <row r="493" spans="1:8" ht="12">
      <c r="A493" s="29" t="s">
        <v>188</v>
      </c>
      <c r="B493" s="29" t="s">
        <v>189</v>
      </c>
      <c r="C493" s="29">
        <v>0</v>
      </c>
      <c r="D493" s="29">
        <v>0</v>
      </c>
      <c r="E493" s="30">
        <v>1330918048</v>
      </c>
      <c r="F493" s="30">
        <v>1330918048</v>
      </c>
      <c r="G493" s="29">
        <v>0</v>
      </c>
      <c r="H493" s="29">
        <v>0</v>
      </c>
    </row>
    <row r="494" spans="1:8" ht="12">
      <c r="A494" s="29" t="s">
        <v>944</v>
      </c>
      <c r="B494" s="29" t="s">
        <v>945</v>
      </c>
      <c r="C494" s="29">
        <v>0</v>
      </c>
      <c r="D494" s="29">
        <v>0</v>
      </c>
      <c r="E494" s="30">
        <v>244432691</v>
      </c>
      <c r="F494" s="30">
        <v>244432691</v>
      </c>
      <c r="G494" s="29">
        <v>0</v>
      </c>
      <c r="H494" s="29">
        <v>0</v>
      </c>
    </row>
    <row r="495" spans="1:8" ht="12">
      <c r="A495" s="29" t="s">
        <v>946</v>
      </c>
      <c r="B495" s="29" t="s">
        <v>221</v>
      </c>
      <c r="C495" s="29">
        <v>0</v>
      </c>
      <c r="D495" s="29">
        <v>0</v>
      </c>
      <c r="E495" s="30">
        <v>84565698</v>
      </c>
      <c r="F495" s="30">
        <v>84565698</v>
      </c>
      <c r="G495" s="29">
        <v>0</v>
      </c>
      <c r="H495" s="29">
        <v>0</v>
      </c>
    </row>
    <row r="496" spans="1:8" ht="12">
      <c r="A496" s="29" t="s">
        <v>222</v>
      </c>
      <c r="B496" s="29" t="s">
        <v>579</v>
      </c>
      <c r="C496" s="29">
        <v>0</v>
      </c>
      <c r="D496" s="29">
        <v>0</v>
      </c>
      <c r="E496" s="30">
        <v>222210178</v>
      </c>
      <c r="F496" s="30">
        <v>222210178</v>
      </c>
      <c r="G496" s="29">
        <v>0</v>
      </c>
      <c r="H496" s="29">
        <v>0</v>
      </c>
    </row>
    <row r="497" spans="1:8" ht="12">
      <c r="A497" s="29" t="s">
        <v>580</v>
      </c>
      <c r="B497" s="29" t="s">
        <v>581</v>
      </c>
      <c r="C497" s="29">
        <v>0</v>
      </c>
      <c r="D497" s="29">
        <v>0</v>
      </c>
      <c r="E497" s="30">
        <v>222210178</v>
      </c>
      <c r="F497" s="30">
        <v>222210178</v>
      </c>
      <c r="G497" s="29">
        <v>0</v>
      </c>
      <c r="H497" s="29">
        <v>0</v>
      </c>
    </row>
    <row r="498" spans="1:8" ht="12">
      <c r="A498" s="29" t="s">
        <v>582</v>
      </c>
      <c r="B498" s="29" t="s">
        <v>1011</v>
      </c>
      <c r="C498" s="29">
        <v>0</v>
      </c>
      <c r="D498" s="29">
        <v>0</v>
      </c>
      <c r="E498" s="30">
        <v>188867604</v>
      </c>
      <c r="F498" s="30">
        <v>188867604</v>
      </c>
      <c r="G498" s="29">
        <v>0</v>
      </c>
      <c r="H498" s="29">
        <v>0</v>
      </c>
    </row>
    <row r="499" spans="1:8" ht="12">
      <c r="A499" s="29" t="s">
        <v>1012</v>
      </c>
      <c r="B499" s="29" t="s">
        <v>1013</v>
      </c>
      <c r="C499" s="29">
        <v>0</v>
      </c>
      <c r="D499" s="29">
        <v>0</v>
      </c>
      <c r="E499" s="30">
        <v>169586043</v>
      </c>
      <c r="F499" s="30">
        <v>169586043</v>
      </c>
      <c r="G499" s="29">
        <v>0</v>
      </c>
      <c r="H499" s="29">
        <v>0</v>
      </c>
    </row>
    <row r="500" spans="1:8" ht="12">
      <c r="A500" s="29" t="s">
        <v>1014</v>
      </c>
      <c r="B500" s="29" t="s">
        <v>1015</v>
      </c>
      <c r="C500" s="29">
        <v>0</v>
      </c>
      <c r="D500" s="29">
        <v>0</v>
      </c>
      <c r="E500" s="30">
        <v>9600561</v>
      </c>
      <c r="F500" s="30">
        <v>9600561</v>
      </c>
      <c r="G500" s="29">
        <v>0</v>
      </c>
      <c r="H500" s="29">
        <v>0</v>
      </c>
    </row>
    <row r="501" spans="1:8" ht="12">
      <c r="A501" s="29" t="s">
        <v>1016</v>
      </c>
      <c r="B501" s="29" t="s">
        <v>1017</v>
      </c>
      <c r="C501" s="29">
        <v>0</v>
      </c>
      <c r="D501" s="29">
        <v>0</v>
      </c>
      <c r="E501" s="30">
        <v>9681000</v>
      </c>
      <c r="F501" s="30">
        <v>9681000</v>
      </c>
      <c r="G501" s="29">
        <v>0</v>
      </c>
      <c r="H501" s="29">
        <v>0</v>
      </c>
    </row>
    <row r="502" spans="1:8" ht="12">
      <c r="A502" s="29" t="s">
        <v>1018</v>
      </c>
      <c r="B502" s="29" t="s">
        <v>1019</v>
      </c>
      <c r="C502" s="29">
        <v>0</v>
      </c>
      <c r="D502" s="29">
        <v>0</v>
      </c>
      <c r="E502" s="30">
        <v>498985</v>
      </c>
      <c r="F502" s="30">
        <v>498985</v>
      </c>
      <c r="G502" s="29">
        <v>0</v>
      </c>
      <c r="H502" s="29">
        <v>0</v>
      </c>
    </row>
    <row r="503" spans="1:8" ht="12">
      <c r="A503" s="29" t="s">
        <v>1020</v>
      </c>
      <c r="B503" s="29" t="s">
        <v>418</v>
      </c>
      <c r="C503" s="29">
        <v>0</v>
      </c>
      <c r="D503" s="29">
        <v>0</v>
      </c>
      <c r="E503" s="30">
        <v>32843589</v>
      </c>
      <c r="F503" s="30">
        <v>32843589</v>
      </c>
      <c r="G503" s="29">
        <v>0</v>
      </c>
      <c r="H503" s="29">
        <v>0</v>
      </c>
    </row>
    <row r="504" spans="1:8" ht="12">
      <c r="A504" s="29" t="s">
        <v>792</v>
      </c>
      <c r="B504" s="29" t="s">
        <v>685</v>
      </c>
      <c r="C504" s="29">
        <v>0</v>
      </c>
      <c r="D504" s="29">
        <v>0</v>
      </c>
      <c r="E504" s="30">
        <v>24563338</v>
      </c>
      <c r="F504" s="30">
        <v>24563338</v>
      </c>
      <c r="G504" s="29">
        <v>0</v>
      </c>
      <c r="H504" s="29">
        <v>0</v>
      </c>
    </row>
    <row r="505" spans="1:8" ht="12">
      <c r="A505" s="29" t="s">
        <v>686</v>
      </c>
      <c r="B505" s="29" t="s">
        <v>924</v>
      </c>
      <c r="C505" s="29">
        <v>0</v>
      </c>
      <c r="D505" s="29">
        <v>0</v>
      </c>
      <c r="E505" s="30">
        <v>8280251</v>
      </c>
      <c r="F505" s="30">
        <v>8280251</v>
      </c>
      <c r="G505" s="29">
        <v>0</v>
      </c>
      <c r="H505" s="29">
        <v>0</v>
      </c>
    </row>
    <row r="506" spans="1:8" ht="12">
      <c r="A506" s="29" t="s">
        <v>687</v>
      </c>
      <c r="B506" s="29" t="s">
        <v>913</v>
      </c>
      <c r="C506" s="29">
        <v>0</v>
      </c>
      <c r="D506" s="29">
        <v>0</v>
      </c>
      <c r="E506" s="30">
        <v>2684185337</v>
      </c>
      <c r="F506" s="30">
        <v>2684185337</v>
      </c>
      <c r="G506" s="29">
        <v>0</v>
      </c>
      <c r="H506" s="29">
        <v>0</v>
      </c>
    </row>
    <row r="507" spans="1:8" ht="12">
      <c r="A507" s="29" t="s">
        <v>914</v>
      </c>
      <c r="B507" s="29" t="s">
        <v>915</v>
      </c>
      <c r="C507" s="29">
        <v>0</v>
      </c>
      <c r="D507" s="29">
        <v>0</v>
      </c>
      <c r="E507" s="30">
        <v>1384776025</v>
      </c>
      <c r="F507" s="30">
        <v>1384776025</v>
      </c>
      <c r="G507" s="29">
        <v>0</v>
      </c>
      <c r="H507" s="29">
        <v>0</v>
      </c>
    </row>
    <row r="508" spans="1:8" ht="12">
      <c r="A508" s="29" t="s">
        <v>916</v>
      </c>
      <c r="B508" s="29" t="s">
        <v>917</v>
      </c>
      <c r="C508" s="29">
        <v>0</v>
      </c>
      <c r="D508" s="29">
        <v>0</v>
      </c>
      <c r="E508" s="30">
        <v>1254044416</v>
      </c>
      <c r="F508" s="30">
        <v>1254044416</v>
      </c>
      <c r="G508" s="29">
        <v>0</v>
      </c>
      <c r="H508" s="29">
        <v>0</v>
      </c>
    </row>
    <row r="509" spans="1:8" ht="12">
      <c r="A509" s="29" t="s">
        <v>918</v>
      </c>
      <c r="B509" s="29" t="s">
        <v>889</v>
      </c>
      <c r="C509" s="29">
        <v>0</v>
      </c>
      <c r="D509" s="29">
        <v>0</v>
      </c>
      <c r="E509" s="30">
        <v>72916609</v>
      </c>
      <c r="F509" s="30">
        <v>72916609</v>
      </c>
      <c r="G509" s="29">
        <v>0</v>
      </c>
      <c r="H509" s="29">
        <v>0</v>
      </c>
    </row>
    <row r="510" spans="1:8" ht="12">
      <c r="A510" s="29" t="s">
        <v>890</v>
      </c>
      <c r="B510" s="29" t="s">
        <v>891</v>
      </c>
      <c r="C510" s="29">
        <v>0</v>
      </c>
      <c r="D510" s="29">
        <v>0</v>
      </c>
      <c r="E510" s="30">
        <v>57815000</v>
      </c>
      <c r="F510" s="30">
        <v>57815000</v>
      </c>
      <c r="G510" s="29">
        <v>0</v>
      </c>
      <c r="H510" s="29">
        <v>0</v>
      </c>
    </row>
    <row r="511" spans="1:8" ht="12">
      <c r="A511" s="29" t="s">
        <v>892</v>
      </c>
      <c r="B511" s="29" t="s">
        <v>893</v>
      </c>
      <c r="C511" s="29">
        <v>0</v>
      </c>
      <c r="D511" s="29">
        <v>0</v>
      </c>
      <c r="E511" s="30">
        <v>60451581</v>
      </c>
      <c r="F511" s="30">
        <v>60451581</v>
      </c>
      <c r="G511" s="29">
        <v>0</v>
      </c>
      <c r="H511" s="29">
        <v>0</v>
      </c>
    </row>
    <row r="512" spans="1:8" ht="12">
      <c r="A512" s="29" t="s">
        <v>894</v>
      </c>
      <c r="B512" s="29" t="s">
        <v>895</v>
      </c>
      <c r="C512" s="29">
        <v>0</v>
      </c>
      <c r="D512" s="29">
        <v>0</v>
      </c>
      <c r="E512" s="30">
        <v>47355666</v>
      </c>
      <c r="F512" s="30">
        <v>47355666</v>
      </c>
      <c r="G512" s="29">
        <v>0</v>
      </c>
      <c r="H512" s="29">
        <v>0</v>
      </c>
    </row>
    <row r="513" spans="1:8" ht="12">
      <c r="A513" s="29" t="s">
        <v>896</v>
      </c>
      <c r="B513" s="29" t="s">
        <v>117</v>
      </c>
      <c r="C513" s="29">
        <v>0</v>
      </c>
      <c r="D513" s="29">
        <v>0</v>
      </c>
      <c r="E513" s="30">
        <v>257713915</v>
      </c>
      <c r="F513" s="30">
        <v>257713915</v>
      </c>
      <c r="G513" s="29">
        <v>0</v>
      </c>
      <c r="H513" s="29">
        <v>0</v>
      </c>
    </row>
    <row r="514" spans="1:8" ht="12">
      <c r="A514" s="29" t="s">
        <v>118</v>
      </c>
      <c r="B514" s="29" t="s">
        <v>119</v>
      </c>
      <c r="C514" s="29">
        <v>0</v>
      </c>
      <c r="D514" s="29">
        <v>0</v>
      </c>
      <c r="E514" s="30">
        <v>784382514</v>
      </c>
      <c r="F514" s="30">
        <v>784382514</v>
      </c>
      <c r="G514" s="29">
        <v>0</v>
      </c>
      <c r="H514" s="29">
        <v>0</v>
      </c>
    </row>
    <row r="515" spans="1:8" ht="12">
      <c r="A515" s="29" t="s">
        <v>120</v>
      </c>
      <c r="B515" s="29" t="s">
        <v>121</v>
      </c>
      <c r="C515" s="29">
        <v>0</v>
      </c>
      <c r="D515" s="29">
        <v>0</v>
      </c>
      <c r="E515" s="30">
        <v>113148761</v>
      </c>
      <c r="F515" s="30">
        <v>113148761</v>
      </c>
      <c r="G515" s="29">
        <v>0</v>
      </c>
      <c r="H515" s="29">
        <v>0</v>
      </c>
    </row>
    <row r="516" spans="1:8" ht="12">
      <c r="A516" s="29" t="s">
        <v>122</v>
      </c>
      <c r="B516" s="29" t="s">
        <v>123</v>
      </c>
      <c r="C516" s="29">
        <v>0</v>
      </c>
      <c r="D516" s="29">
        <v>0</v>
      </c>
      <c r="E516" s="30">
        <v>671233753</v>
      </c>
      <c r="F516" s="30">
        <v>671233753</v>
      </c>
      <c r="G516" s="29">
        <v>0</v>
      </c>
      <c r="H516" s="29">
        <v>0</v>
      </c>
    </row>
    <row r="517" spans="1:8" ht="12">
      <c r="A517" s="29" t="s">
        <v>124</v>
      </c>
      <c r="B517" s="29" t="s">
        <v>125</v>
      </c>
      <c r="C517" s="29">
        <v>0</v>
      </c>
      <c r="D517" s="29">
        <v>0</v>
      </c>
      <c r="E517" s="30">
        <v>149505636</v>
      </c>
      <c r="F517" s="30">
        <v>149505636</v>
      </c>
      <c r="G517" s="29">
        <v>0</v>
      </c>
      <c r="H517" s="29">
        <v>0</v>
      </c>
    </row>
    <row r="518" spans="1:8" ht="12">
      <c r="A518" s="29" t="s">
        <v>126</v>
      </c>
      <c r="B518" s="29" t="s">
        <v>127</v>
      </c>
      <c r="C518" s="29">
        <v>0</v>
      </c>
      <c r="D518" s="29">
        <v>0</v>
      </c>
      <c r="E518" s="30">
        <v>26759961257</v>
      </c>
      <c r="F518" s="30">
        <v>26759961257</v>
      </c>
      <c r="G518" s="29">
        <v>0</v>
      </c>
      <c r="H518" s="29">
        <v>0</v>
      </c>
    </row>
    <row r="519" spans="1:8" ht="12">
      <c r="A519" s="29" t="s">
        <v>662</v>
      </c>
      <c r="B519" s="29" t="s">
        <v>663</v>
      </c>
      <c r="C519" s="29">
        <v>0</v>
      </c>
      <c r="D519" s="29">
        <v>0</v>
      </c>
      <c r="E519" s="30">
        <v>26680482434</v>
      </c>
      <c r="F519" s="30">
        <v>26680482434</v>
      </c>
      <c r="G519" s="29">
        <v>0</v>
      </c>
      <c r="H519" s="29">
        <v>0</v>
      </c>
    </row>
    <row r="520" spans="1:8" ht="12">
      <c r="A520" s="29" t="s">
        <v>128</v>
      </c>
      <c r="B520" s="29" t="s">
        <v>129</v>
      </c>
      <c r="C520" s="29">
        <v>0</v>
      </c>
      <c r="D520" s="29">
        <v>0</v>
      </c>
      <c r="E520" s="30">
        <v>30302</v>
      </c>
      <c r="F520" s="30">
        <v>30302</v>
      </c>
      <c r="G520" s="29">
        <v>0</v>
      </c>
      <c r="H520" s="29">
        <v>0</v>
      </c>
    </row>
    <row r="521" spans="1:8" ht="12">
      <c r="A521" s="29" t="s">
        <v>664</v>
      </c>
      <c r="B521" s="29" t="s">
        <v>665</v>
      </c>
      <c r="C521" s="29">
        <v>0</v>
      </c>
      <c r="D521" s="29">
        <v>0</v>
      </c>
      <c r="E521" s="30">
        <v>79448521</v>
      </c>
      <c r="F521" s="30">
        <v>79448521</v>
      </c>
      <c r="G521" s="29">
        <v>0</v>
      </c>
      <c r="H521" s="29">
        <v>0</v>
      </c>
    </row>
    <row r="522" spans="1:8" ht="12">
      <c r="A522" s="29" t="s">
        <v>130</v>
      </c>
      <c r="B522" s="29" t="s">
        <v>131</v>
      </c>
      <c r="C522" s="29">
        <v>0</v>
      </c>
      <c r="D522" s="29">
        <v>0</v>
      </c>
      <c r="E522" s="30">
        <v>27430708810</v>
      </c>
      <c r="F522" s="30">
        <v>27430708810</v>
      </c>
      <c r="G522" s="29">
        <v>0</v>
      </c>
      <c r="H522" s="29">
        <v>0</v>
      </c>
    </row>
    <row r="523" spans="1:8" ht="12">
      <c r="A523" s="29" t="s">
        <v>666</v>
      </c>
      <c r="B523" s="29" t="s">
        <v>667</v>
      </c>
      <c r="C523" s="29">
        <v>0</v>
      </c>
      <c r="D523" s="29">
        <v>0</v>
      </c>
      <c r="E523" s="30">
        <v>27425314200</v>
      </c>
      <c r="F523" s="30">
        <v>27425314200</v>
      </c>
      <c r="G523" s="29">
        <v>0</v>
      </c>
      <c r="H523" s="29">
        <v>0</v>
      </c>
    </row>
    <row r="524" spans="1:8" ht="12">
      <c r="A524" s="29" t="s">
        <v>132</v>
      </c>
      <c r="B524" s="29" t="s">
        <v>1212</v>
      </c>
      <c r="C524" s="29">
        <v>0</v>
      </c>
      <c r="D524" s="29">
        <v>0</v>
      </c>
      <c r="E524" s="30">
        <v>5394610</v>
      </c>
      <c r="F524" s="30">
        <v>5394610</v>
      </c>
      <c r="G524" s="29">
        <v>0</v>
      </c>
      <c r="H524" s="29">
        <v>0</v>
      </c>
    </row>
    <row r="525" spans="1:8" ht="12">
      <c r="A525" s="29" t="s">
        <v>1213</v>
      </c>
      <c r="B525" s="29" t="s">
        <v>1057</v>
      </c>
      <c r="C525" s="29">
        <v>0</v>
      </c>
      <c r="D525" s="29">
        <v>0</v>
      </c>
      <c r="E525" s="30">
        <v>2128368808</v>
      </c>
      <c r="F525" s="30">
        <v>2128368808</v>
      </c>
      <c r="G525" s="29">
        <v>0</v>
      </c>
      <c r="H525" s="29">
        <v>0</v>
      </c>
    </row>
    <row r="526" spans="1:8" ht="12">
      <c r="A526" s="29" t="s">
        <v>1058</v>
      </c>
      <c r="B526" s="29" t="s">
        <v>1059</v>
      </c>
      <c r="C526" s="29">
        <v>0</v>
      </c>
      <c r="D526" s="29">
        <v>0</v>
      </c>
      <c r="E526" s="30">
        <v>1877775457</v>
      </c>
      <c r="F526" s="30">
        <v>1877775457</v>
      </c>
      <c r="G526" s="29">
        <v>0</v>
      </c>
      <c r="H526" s="29">
        <v>0</v>
      </c>
    </row>
    <row r="527" spans="1:8" ht="12">
      <c r="A527" s="29" t="s">
        <v>1060</v>
      </c>
      <c r="B527" s="29" t="s">
        <v>1061</v>
      </c>
      <c r="C527" s="29">
        <v>0</v>
      </c>
      <c r="D527" s="29">
        <v>0</v>
      </c>
      <c r="E527" s="30">
        <v>250593351</v>
      </c>
      <c r="F527" s="30">
        <v>250593351</v>
      </c>
      <c r="G527" s="29">
        <v>0</v>
      </c>
      <c r="H527" s="29">
        <v>0</v>
      </c>
    </row>
    <row r="528" spans="1:8" ht="12">
      <c r="A528" s="29" t="s">
        <v>1062</v>
      </c>
      <c r="B528" s="29" t="s">
        <v>1063</v>
      </c>
      <c r="C528" s="29">
        <v>0</v>
      </c>
      <c r="D528" s="29">
        <v>0</v>
      </c>
      <c r="E528" s="30">
        <v>82900933703</v>
      </c>
      <c r="F528" s="30">
        <v>82900933703</v>
      </c>
      <c r="G528" s="29">
        <v>0</v>
      </c>
      <c r="H528" s="29">
        <v>0</v>
      </c>
    </row>
    <row r="529" spans="1:8" ht="12">
      <c r="A529" s="29" t="s">
        <v>1064</v>
      </c>
      <c r="B529" s="29" t="s">
        <v>1065</v>
      </c>
      <c r="C529" s="29">
        <v>0</v>
      </c>
      <c r="D529" s="29">
        <v>0</v>
      </c>
      <c r="E529" s="30">
        <v>2906395515</v>
      </c>
      <c r="F529" s="30">
        <v>2906395515</v>
      </c>
      <c r="G529" s="29">
        <v>0</v>
      </c>
      <c r="H529" s="29">
        <v>0</v>
      </c>
    </row>
    <row r="530" spans="1:8" ht="12">
      <c r="A530" s="29" t="s">
        <v>1066</v>
      </c>
      <c r="B530" s="29" t="s">
        <v>1067</v>
      </c>
      <c r="C530" s="29">
        <v>0</v>
      </c>
      <c r="D530" s="29">
        <v>0</v>
      </c>
      <c r="E530" s="30">
        <v>761009151</v>
      </c>
      <c r="F530" s="30">
        <v>761009151</v>
      </c>
      <c r="G530" s="29">
        <v>0</v>
      </c>
      <c r="H530" s="29">
        <v>0</v>
      </c>
    </row>
    <row r="531" spans="1:8" ht="12">
      <c r="A531" s="29" t="s">
        <v>1068</v>
      </c>
      <c r="B531" s="29" t="s">
        <v>1069</v>
      </c>
      <c r="C531" s="29">
        <v>0</v>
      </c>
      <c r="D531" s="29">
        <v>0</v>
      </c>
      <c r="E531" s="30">
        <v>4766840931</v>
      </c>
      <c r="F531" s="30">
        <v>4766840931</v>
      </c>
      <c r="G531" s="29">
        <v>0</v>
      </c>
      <c r="H531" s="29">
        <v>0</v>
      </c>
    </row>
    <row r="532" spans="1:8" ht="12">
      <c r="A532" s="29" t="s">
        <v>1070</v>
      </c>
      <c r="B532" s="29" t="s">
        <v>1071</v>
      </c>
      <c r="C532" s="29">
        <v>0</v>
      </c>
      <c r="D532" s="29">
        <v>0</v>
      </c>
      <c r="E532" s="30">
        <v>887638046</v>
      </c>
      <c r="F532" s="30">
        <v>887638046</v>
      </c>
      <c r="G532" s="29">
        <v>0</v>
      </c>
      <c r="H532" s="29">
        <v>0</v>
      </c>
    </row>
    <row r="533" spans="1:8" ht="12">
      <c r="A533" s="29" t="s">
        <v>741</v>
      </c>
      <c r="B533" s="29" t="s">
        <v>742</v>
      </c>
      <c r="C533" s="29">
        <v>0</v>
      </c>
      <c r="D533" s="29">
        <v>0</v>
      </c>
      <c r="E533" s="30">
        <v>23267752337</v>
      </c>
      <c r="F533" s="30">
        <v>23267752337</v>
      </c>
      <c r="G533" s="29">
        <v>0</v>
      </c>
      <c r="H533" s="29">
        <v>0</v>
      </c>
    </row>
    <row r="534" spans="1:8" ht="12">
      <c r="A534" s="29" t="s">
        <v>743</v>
      </c>
      <c r="B534" s="29" t="s">
        <v>744</v>
      </c>
      <c r="C534" s="29">
        <v>0</v>
      </c>
      <c r="D534" s="29">
        <v>0</v>
      </c>
      <c r="E534" s="30">
        <v>6207549031</v>
      </c>
      <c r="F534" s="30">
        <v>6207549031</v>
      </c>
      <c r="G534" s="29">
        <v>0</v>
      </c>
      <c r="H534" s="29">
        <v>0</v>
      </c>
    </row>
    <row r="535" spans="1:8" ht="12">
      <c r="A535" s="29" t="s">
        <v>745</v>
      </c>
      <c r="B535" s="29" t="s">
        <v>746</v>
      </c>
      <c r="C535" s="29">
        <v>0</v>
      </c>
      <c r="D535" s="29">
        <v>0</v>
      </c>
      <c r="E535" s="30">
        <v>5798484167</v>
      </c>
      <c r="F535" s="30">
        <v>5798484167</v>
      </c>
      <c r="G535" s="29">
        <v>0</v>
      </c>
      <c r="H535" s="29">
        <v>0</v>
      </c>
    </row>
    <row r="536" spans="1:8" ht="12">
      <c r="A536" s="29" t="s">
        <v>747</v>
      </c>
      <c r="B536" s="29" t="s">
        <v>748</v>
      </c>
      <c r="C536" s="29">
        <v>0</v>
      </c>
      <c r="D536" s="29">
        <v>0</v>
      </c>
      <c r="E536" s="30">
        <v>30609805193</v>
      </c>
      <c r="F536" s="30">
        <v>30609805193</v>
      </c>
      <c r="G536" s="29">
        <v>0</v>
      </c>
      <c r="H536" s="29">
        <v>0</v>
      </c>
    </row>
    <row r="537" spans="1:8" ht="12">
      <c r="A537" s="29" t="s">
        <v>749</v>
      </c>
      <c r="B537" s="29" t="s">
        <v>1104</v>
      </c>
      <c r="C537" s="29">
        <v>0</v>
      </c>
      <c r="D537" s="29">
        <v>0</v>
      </c>
      <c r="E537" s="30">
        <v>2128368808</v>
      </c>
      <c r="F537" s="30">
        <v>2128368808</v>
      </c>
      <c r="G537" s="29">
        <v>0</v>
      </c>
      <c r="H537" s="29">
        <v>0</v>
      </c>
    </row>
    <row r="538" spans="1:8" ht="12">
      <c r="A538" s="29" t="s">
        <v>6</v>
      </c>
      <c r="B538" s="29" t="s">
        <v>7</v>
      </c>
      <c r="C538" s="29">
        <v>0</v>
      </c>
      <c r="D538" s="29">
        <v>0</v>
      </c>
      <c r="E538" s="30">
        <v>5567090524</v>
      </c>
      <c r="F538" s="30">
        <v>5567090524</v>
      </c>
      <c r="G538" s="29">
        <v>0</v>
      </c>
      <c r="H538" s="29">
        <v>0</v>
      </c>
    </row>
  </sheetData>
  <sheetProtection/>
  <autoFilter ref="A1:H538"/>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50"/>
  <sheetViews>
    <sheetView zoomScalePageLayoutView="0" workbookViewId="0" topLeftCell="A1">
      <selection activeCell="D36" sqref="D36"/>
    </sheetView>
  </sheetViews>
  <sheetFormatPr defaultColWidth="9.125" defaultRowHeight="12.75"/>
  <cols>
    <col min="1" max="1" width="1.625" style="22" customWidth="1"/>
    <col min="2" max="2" width="62.75390625" style="22" customWidth="1"/>
    <col min="3" max="3" width="7.25390625" style="28" customWidth="1"/>
    <col min="4" max="4" width="17.00390625" style="22" customWidth="1"/>
    <col min="5" max="5" width="17.125" style="23" customWidth="1"/>
    <col min="6" max="6" width="6.875" style="22" customWidth="1"/>
    <col min="7" max="7" width="20.625" style="22" hidden="1" customWidth="1"/>
    <col min="8" max="8" width="17.75390625" style="22" hidden="1" customWidth="1"/>
    <col min="9" max="9" width="19.625" style="22" hidden="1" customWidth="1"/>
    <col min="10" max="10" width="15.125" style="22" hidden="1" customWidth="1"/>
    <col min="11" max="11" width="0" style="22" hidden="1" customWidth="1"/>
    <col min="12" max="16384" width="9.125" style="22" customWidth="1"/>
  </cols>
  <sheetData>
    <row r="1" spans="1:6" ht="50.25" customHeight="1">
      <c r="A1" s="671" t="s">
        <v>887</v>
      </c>
      <c r="B1" s="671"/>
      <c r="C1" s="672" t="s">
        <v>1221</v>
      </c>
      <c r="D1" s="672"/>
      <c r="E1" s="672"/>
      <c r="F1" s="672"/>
    </row>
    <row r="2" spans="1:6" ht="42" customHeight="1">
      <c r="A2" s="633" t="s">
        <v>1222</v>
      </c>
      <c r="B2" s="633"/>
      <c r="C2" s="1"/>
      <c r="D2" s="34"/>
      <c r="E2" s="34"/>
      <c r="F2" s="34"/>
    </row>
    <row r="3" spans="1:6" ht="22.5" customHeight="1">
      <c r="A3" s="2" t="s">
        <v>35</v>
      </c>
      <c r="C3" s="3"/>
      <c r="D3" s="34"/>
      <c r="E3" s="34"/>
      <c r="F3" s="34"/>
    </row>
    <row r="4" spans="1:6" ht="22.5" customHeight="1" thickBot="1">
      <c r="A4" s="24" t="s">
        <v>1261</v>
      </c>
      <c r="C4" s="3"/>
      <c r="D4" s="35"/>
      <c r="E4" s="35"/>
      <c r="F4" s="35"/>
    </row>
    <row r="5" spans="1:6" ht="45" customHeight="1" thickTop="1">
      <c r="A5" s="673" t="s">
        <v>1089</v>
      </c>
      <c r="B5" s="674"/>
      <c r="C5" s="677" t="s">
        <v>1090</v>
      </c>
      <c r="D5" s="679" t="s">
        <v>1091</v>
      </c>
      <c r="E5" s="680"/>
      <c r="F5" s="681" t="s">
        <v>429</v>
      </c>
    </row>
    <row r="6" spans="1:6" ht="40.5" customHeight="1">
      <c r="A6" s="675"/>
      <c r="B6" s="676"/>
      <c r="C6" s="678"/>
      <c r="D6" s="11" t="s">
        <v>1092</v>
      </c>
      <c r="E6" s="11" t="s">
        <v>1093</v>
      </c>
      <c r="F6" s="682"/>
    </row>
    <row r="7" spans="1:6" ht="36" customHeight="1">
      <c r="A7" s="688" t="s">
        <v>1094</v>
      </c>
      <c r="B7" s="688"/>
      <c r="C7" s="36"/>
      <c r="D7" s="37"/>
      <c r="E7" s="37"/>
      <c r="F7" s="38"/>
    </row>
    <row r="8" spans="1:9" ht="27.75">
      <c r="A8" s="39"/>
      <c r="B8" s="40" t="s">
        <v>497</v>
      </c>
      <c r="C8" s="41" t="s">
        <v>446</v>
      </c>
      <c r="D8" s="42">
        <f>28848393091+14074306504</f>
        <v>42922699595</v>
      </c>
      <c r="E8" s="42">
        <v>133452803113</v>
      </c>
      <c r="F8" s="38"/>
      <c r="H8" s="26"/>
      <c r="I8" s="26">
        <f>H8/9</f>
        <v>0</v>
      </c>
    </row>
    <row r="9" spans="1:9" ht="27.75">
      <c r="A9" s="39"/>
      <c r="B9" s="40" t="s">
        <v>498</v>
      </c>
      <c r="C9" s="41" t="s">
        <v>392</v>
      </c>
      <c r="D9" s="42">
        <f>-982860782-355852339-785187926-20428600-26502712196-12360214648-6922690096-22016533-824812385+1659000000</f>
        <v>-47117775505</v>
      </c>
      <c r="E9" s="42">
        <v>-51472116537</v>
      </c>
      <c r="F9" s="38"/>
      <c r="H9" s="26"/>
      <c r="I9" s="26">
        <f>H9/9</f>
        <v>0</v>
      </c>
    </row>
    <row r="10" spans="1:9" ht="27.75">
      <c r="A10" s="39"/>
      <c r="B10" s="40" t="s">
        <v>499</v>
      </c>
      <c r="C10" s="41" t="s">
        <v>1256</v>
      </c>
      <c r="D10" s="42">
        <f>-5134339909-939958971</f>
        <v>-6074298880</v>
      </c>
      <c r="E10" s="42">
        <v>-31137388838</v>
      </c>
      <c r="F10" s="38"/>
      <c r="H10" s="26"/>
      <c r="I10" s="23">
        <f>H10/9</f>
        <v>0</v>
      </c>
    </row>
    <row r="11" spans="1:10" ht="27.75">
      <c r="A11" s="39"/>
      <c r="B11" s="40" t="s">
        <v>500</v>
      </c>
      <c r="C11" s="41" t="s">
        <v>393</v>
      </c>
      <c r="D11" s="42">
        <f>-89209179</f>
        <v>-89209179</v>
      </c>
      <c r="E11" s="42">
        <v>-1011978364</v>
      </c>
      <c r="F11" s="38"/>
      <c r="H11" s="26">
        <v>-696285126</v>
      </c>
      <c r="I11" s="26">
        <f>D11-H11</f>
        <v>607075947</v>
      </c>
      <c r="J11" s="22">
        <v>6356</v>
      </c>
    </row>
    <row r="12" spans="1:10" ht="27.75">
      <c r="A12" s="39"/>
      <c r="B12" s="40" t="s">
        <v>510</v>
      </c>
      <c r="C12" s="41" t="s">
        <v>394</v>
      </c>
      <c r="D12" s="42">
        <v>-1587906112</v>
      </c>
      <c r="E12" s="42">
        <v>-4674502150</v>
      </c>
      <c r="F12" s="38"/>
      <c r="H12" s="6"/>
      <c r="I12" s="26">
        <f>I8+I10</f>
        <v>0</v>
      </c>
      <c r="J12" s="26"/>
    </row>
    <row r="13" spans="1:9" ht="27.75">
      <c r="A13" s="39"/>
      <c r="B13" s="40" t="s">
        <v>1049</v>
      </c>
      <c r="C13" s="41" t="s">
        <v>395</v>
      </c>
      <c r="D13" s="42">
        <f>125256568+22796050+865484773+1122802405+213083502+3216124339</f>
        <v>5565547637</v>
      </c>
      <c r="E13" s="42">
        <v>52324308125</v>
      </c>
      <c r="F13" s="38"/>
      <c r="G13" s="43"/>
      <c r="H13" s="6">
        <v>79696395171</v>
      </c>
      <c r="I13" s="5">
        <v>121673801023</v>
      </c>
    </row>
    <row r="14" spans="1:10" ht="27.75">
      <c r="A14" s="39"/>
      <c r="B14" s="40" t="s">
        <v>1050</v>
      </c>
      <c r="C14" s="41" t="s">
        <v>396</v>
      </c>
      <c r="D14" s="42">
        <f>-254655067-184304</f>
        <v>-254839371</v>
      </c>
      <c r="E14" s="42">
        <v>-75766756277</v>
      </c>
      <c r="F14" s="38"/>
      <c r="G14" s="23" t="s">
        <v>494</v>
      </c>
      <c r="H14" s="23">
        <v>-13104514</v>
      </c>
      <c r="I14" s="23">
        <f>2546992283-107619047</f>
        <v>2439373236</v>
      </c>
      <c r="J14" s="22">
        <v>2413</v>
      </c>
    </row>
    <row r="15" spans="1:10" ht="28.5">
      <c r="A15" s="39"/>
      <c r="B15" s="12" t="s">
        <v>1051</v>
      </c>
      <c r="C15" s="13">
        <v>20</v>
      </c>
      <c r="D15" s="14">
        <f>SUM(D8:D14)</f>
        <v>-6635781815</v>
      </c>
      <c r="E15" s="14">
        <f>SUM(E8:E14)</f>
        <v>21714369072</v>
      </c>
      <c r="F15" s="38"/>
      <c r="G15" s="26" t="s">
        <v>495</v>
      </c>
      <c r="H15" s="26">
        <v>-50000000</v>
      </c>
      <c r="I15" s="23">
        <v>-725565812</v>
      </c>
      <c r="J15" s="22">
        <v>6356</v>
      </c>
    </row>
    <row r="16" spans="1:10" ht="37.5" customHeight="1">
      <c r="A16" s="684" t="s">
        <v>1052</v>
      </c>
      <c r="B16" s="684"/>
      <c r="C16" s="36"/>
      <c r="D16" s="42"/>
      <c r="E16" s="44"/>
      <c r="F16" s="38"/>
      <c r="G16" s="26" t="s">
        <v>496</v>
      </c>
      <c r="H16" s="23">
        <v>-550000</v>
      </c>
      <c r="I16" s="26">
        <v>-9731915555</v>
      </c>
      <c r="J16" s="22">
        <v>228</v>
      </c>
    </row>
    <row r="17" spans="1:8" ht="34.5" customHeight="1">
      <c r="A17" s="39"/>
      <c r="B17" s="40" t="s">
        <v>1053</v>
      </c>
      <c r="C17" s="45">
        <v>21</v>
      </c>
      <c r="D17" s="42">
        <f>-55007750-657370659</f>
        <v>-712378409</v>
      </c>
      <c r="E17" s="42">
        <v>-32131671374</v>
      </c>
      <c r="F17" s="38"/>
      <c r="H17" s="23">
        <v>-1619048</v>
      </c>
    </row>
    <row r="18" spans="1:9" ht="36" customHeight="1">
      <c r="A18" s="39"/>
      <c r="B18" s="40" t="s">
        <v>1054</v>
      </c>
      <c r="C18" s="45">
        <v>22</v>
      </c>
      <c r="D18" s="42"/>
      <c r="E18" s="42">
        <v>93024546</v>
      </c>
      <c r="F18" s="38"/>
      <c r="H18" s="23">
        <v>12425797</v>
      </c>
      <c r="I18" s="15">
        <f>SUM(I13:I16)</f>
        <v>113655692892</v>
      </c>
    </row>
    <row r="19" spans="1:9" ht="34.5" customHeight="1">
      <c r="A19" s="39"/>
      <c r="B19" s="40" t="s">
        <v>463</v>
      </c>
      <c r="C19" s="45">
        <v>23</v>
      </c>
      <c r="D19" s="42"/>
      <c r="E19" s="42">
        <v>-38930399273</v>
      </c>
      <c r="F19" s="38"/>
      <c r="H19" s="15">
        <f>SUM(H13:H18)</f>
        <v>79643547406</v>
      </c>
      <c r="I19" s="26">
        <f>SUM(H23:H24)</f>
        <v>-67199974001</v>
      </c>
    </row>
    <row r="20" spans="1:9" ht="34.5" customHeight="1">
      <c r="A20" s="39"/>
      <c r="B20" s="40" t="s">
        <v>464</v>
      </c>
      <c r="C20" s="45">
        <v>24</v>
      </c>
      <c r="D20" s="42"/>
      <c r="E20" s="42">
        <v>43633885789</v>
      </c>
      <c r="F20" s="38"/>
      <c r="H20" s="23">
        <v>-3229552194</v>
      </c>
      <c r="I20" s="22" t="s">
        <v>702</v>
      </c>
    </row>
    <row r="21" spans="1:8" ht="34.5" customHeight="1">
      <c r="A21" s="46"/>
      <c r="B21" s="47" t="s">
        <v>465</v>
      </c>
      <c r="C21" s="48">
        <v>25</v>
      </c>
      <c r="D21" s="49">
        <f>-420000000</f>
        <v>-420000000</v>
      </c>
      <c r="E21" s="49"/>
      <c r="F21" s="50"/>
      <c r="H21" s="15">
        <f>H19+H20</f>
        <v>76413995212</v>
      </c>
    </row>
    <row r="22" spans="1:6" ht="34.5" customHeight="1">
      <c r="A22" s="51"/>
      <c r="B22" s="52" t="s">
        <v>466</v>
      </c>
      <c r="C22" s="53">
        <v>26</v>
      </c>
      <c r="D22" s="54"/>
      <c r="E22" s="54"/>
      <c r="F22" s="50"/>
    </row>
    <row r="23" spans="1:10" ht="27.75">
      <c r="A23" s="39"/>
      <c r="B23" s="40" t="s">
        <v>467</v>
      </c>
      <c r="C23" s="45">
        <v>27</v>
      </c>
      <c r="D23" s="42">
        <f>929300916</f>
        <v>929300916</v>
      </c>
      <c r="E23" s="42">
        <v>6726631551</v>
      </c>
      <c r="F23" s="55"/>
      <c r="G23" s="22">
        <v>2411</v>
      </c>
      <c r="H23" s="23">
        <f>-19743986422-107619047</f>
        <v>-19851605469</v>
      </c>
      <c r="I23" s="23">
        <f>-19743986422-107619047</f>
        <v>-19851605469</v>
      </c>
      <c r="J23" s="26">
        <f>I23-H23</f>
        <v>0</v>
      </c>
    </row>
    <row r="24" spans="1:10" ht="28.5">
      <c r="A24" s="39"/>
      <c r="B24" s="12" t="s">
        <v>1112</v>
      </c>
      <c r="C24" s="13">
        <v>30</v>
      </c>
      <c r="D24" s="16">
        <f>SUM(D17:D23)</f>
        <v>-203077493</v>
      </c>
      <c r="E24" s="16">
        <f>E17+E18+E19+E20+E23</f>
        <v>-20608528761</v>
      </c>
      <c r="F24" s="38"/>
      <c r="G24" s="22">
        <v>2412</v>
      </c>
      <c r="H24" s="23">
        <v>-47348368532</v>
      </c>
      <c r="I24" s="23">
        <v>-47399076532</v>
      </c>
      <c r="J24" s="26">
        <f>I24-H24</f>
        <v>-50708000</v>
      </c>
    </row>
    <row r="25" spans="1:10" ht="34.5" customHeight="1">
      <c r="A25" s="684" t="s">
        <v>1113</v>
      </c>
      <c r="B25" s="684"/>
      <c r="C25" s="45"/>
      <c r="D25" s="44"/>
      <c r="E25" s="44"/>
      <c r="F25" s="38"/>
      <c r="G25" s="22">
        <v>228</v>
      </c>
      <c r="H25" s="23">
        <v>-9731915555</v>
      </c>
      <c r="I25" s="23">
        <v>-9746244455</v>
      </c>
      <c r="J25" s="26">
        <f>I25-H25</f>
        <v>-14328900</v>
      </c>
    </row>
    <row r="26" spans="1:10" ht="32.25" customHeight="1">
      <c r="A26" s="39"/>
      <c r="B26" s="40" t="s">
        <v>492</v>
      </c>
      <c r="C26" s="45">
        <v>31</v>
      </c>
      <c r="D26" s="42">
        <v>6690645000</v>
      </c>
      <c r="E26" s="42">
        <v>0</v>
      </c>
      <c r="F26" s="38"/>
      <c r="H26" s="15">
        <f>SUM(H23:H25)</f>
        <v>-76931889556</v>
      </c>
      <c r="I26" s="15">
        <f>SUM(I23:I25)</f>
        <v>-76996926456</v>
      </c>
      <c r="J26" s="15">
        <f>SUM(J23:J25)</f>
        <v>-65036900</v>
      </c>
    </row>
    <row r="27" spans="1:8" ht="28.5" customHeight="1">
      <c r="A27" s="39"/>
      <c r="B27" s="56" t="s">
        <v>493</v>
      </c>
      <c r="C27" s="45">
        <v>32</v>
      </c>
      <c r="D27" s="42">
        <f>-4619179503</f>
        <v>-4619179503</v>
      </c>
      <c r="E27" s="42"/>
      <c r="F27" s="38"/>
      <c r="H27" s="23">
        <v>2782637391</v>
      </c>
    </row>
    <row r="28" spans="1:6" ht="33" customHeight="1">
      <c r="A28" s="39"/>
      <c r="B28" s="40" t="s">
        <v>501</v>
      </c>
      <c r="C28" s="45">
        <v>33</v>
      </c>
      <c r="D28" s="42">
        <f>9851558000</f>
        <v>9851558000</v>
      </c>
      <c r="E28" s="42"/>
      <c r="F28" s="38"/>
    </row>
    <row r="29" spans="1:6" ht="34.5" customHeight="1">
      <c r="A29" s="39"/>
      <c r="B29" s="40" t="s">
        <v>502</v>
      </c>
      <c r="C29" s="45">
        <v>34</v>
      </c>
      <c r="D29" s="42"/>
      <c r="E29" s="42">
        <v>-2424000000</v>
      </c>
      <c r="F29" s="38"/>
    </row>
    <row r="30" spans="1:8" ht="34.5" customHeight="1">
      <c r="A30" s="39"/>
      <c r="B30" s="40" t="s">
        <v>503</v>
      </c>
      <c r="C30" s="45">
        <v>35</v>
      </c>
      <c r="D30" s="42"/>
      <c r="E30" s="42">
        <v>0</v>
      </c>
      <c r="F30" s="38"/>
      <c r="H30" s="22" t="s">
        <v>699</v>
      </c>
    </row>
    <row r="31" spans="1:9" ht="34.5" customHeight="1">
      <c r="A31" s="39"/>
      <c r="B31" s="40" t="s">
        <v>504</v>
      </c>
      <c r="C31" s="45">
        <v>36</v>
      </c>
      <c r="D31" s="42"/>
      <c r="E31" s="42">
        <v>-8887200000</v>
      </c>
      <c r="F31" s="38"/>
      <c r="G31" s="22">
        <v>3321</v>
      </c>
      <c r="H31" s="23">
        <f>12696000000</f>
        <v>12696000000</v>
      </c>
      <c r="I31" s="22" t="s">
        <v>700</v>
      </c>
    </row>
    <row r="32" spans="1:9" ht="34.5" customHeight="1">
      <c r="A32" s="39"/>
      <c r="B32" s="17" t="s">
        <v>505</v>
      </c>
      <c r="C32" s="18">
        <v>40</v>
      </c>
      <c r="D32" s="16">
        <f>SUM(D26:D31)</f>
        <v>11923023497</v>
      </c>
      <c r="E32" s="16">
        <f>SUM(E26:E31)</f>
        <v>-11311200000</v>
      </c>
      <c r="F32" s="38"/>
      <c r="G32" s="22">
        <v>315</v>
      </c>
      <c r="H32" s="23">
        <v>3232000000</v>
      </c>
      <c r="I32" s="22" t="s">
        <v>701</v>
      </c>
    </row>
    <row r="33" spans="1:9" ht="34.5" customHeight="1">
      <c r="A33" s="684" t="s">
        <v>506</v>
      </c>
      <c r="B33" s="684"/>
      <c r="C33" s="18">
        <v>50</v>
      </c>
      <c r="D33" s="16">
        <f>D32+D24+D15</f>
        <v>5084164189</v>
      </c>
      <c r="E33" s="16">
        <f>E32+E24+E15</f>
        <v>-10205359689</v>
      </c>
      <c r="F33" s="38"/>
      <c r="G33" s="22">
        <v>311</v>
      </c>
      <c r="H33" s="23">
        <v>3229552194</v>
      </c>
      <c r="I33" s="22" t="s">
        <v>702</v>
      </c>
    </row>
    <row r="34" spans="1:6" ht="34.5" customHeight="1">
      <c r="A34" s="684" t="s">
        <v>897</v>
      </c>
      <c r="B34" s="684"/>
      <c r="C34" s="18">
        <v>60</v>
      </c>
      <c r="D34" s="16">
        <f>499933328+55584383229</f>
        <v>56084316557</v>
      </c>
      <c r="E34" s="16">
        <v>21021153280</v>
      </c>
      <c r="F34" s="38"/>
    </row>
    <row r="35" spans="1:10" ht="34.5" customHeight="1">
      <c r="A35" s="19"/>
      <c r="B35" s="57" t="s">
        <v>898</v>
      </c>
      <c r="C35" s="45">
        <v>61</v>
      </c>
      <c r="D35" s="16"/>
      <c r="E35" s="16"/>
      <c r="F35" s="38"/>
      <c r="G35" s="22">
        <v>413</v>
      </c>
      <c r="H35" s="23">
        <f>SUM(I35:I37)</f>
        <v>394600195</v>
      </c>
      <c r="I35" s="22">
        <v>383843982</v>
      </c>
      <c r="J35" s="22" t="s">
        <v>703</v>
      </c>
    </row>
    <row r="36" spans="1:10" ht="34.5" customHeight="1">
      <c r="A36" s="685" t="s">
        <v>899</v>
      </c>
      <c r="B36" s="685"/>
      <c r="C36" s="20">
        <v>70</v>
      </c>
      <c r="D36" s="21">
        <f>D34+D33+D35</f>
        <v>61168480746</v>
      </c>
      <c r="E36" s="21">
        <f>E34+E33+E35</f>
        <v>10815793591</v>
      </c>
      <c r="F36" s="58" t="s">
        <v>388</v>
      </c>
      <c r="G36" s="26">
        <f>D36-'[1]BCDKT'!G9</f>
        <v>-2320622196</v>
      </c>
      <c r="I36" s="22">
        <v>2350174</v>
      </c>
      <c r="J36" s="22" t="s">
        <v>704</v>
      </c>
    </row>
    <row r="37" spans="3:10" ht="34.5" customHeight="1">
      <c r="C37" s="686" t="s">
        <v>569</v>
      </c>
      <c r="D37" s="686"/>
      <c r="E37" s="686"/>
      <c r="F37" s="686"/>
      <c r="I37" s="22">
        <v>8406039</v>
      </c>
      <c r="J37" s="22" t="s">
        <v>1038</v>
      </c>
    </row>
    <row r="38" spans="2:9" ht="38.25" customHeight="1">
      <c r="B38" s="4" t="s">
        <v>1114</v>
      </c>
      <c r="C38" s="687" t="s">
        <v>815</v>
      </c>
      <c r="D38" s="687"/>
      <c r="E38" s="687"/>
      <c r="G38" s="22">
        <v>5155</v>
      </c>
      <c r="H38" s="27">
        <v>7060367244</v>
      </c>
      <c r="I38" s="22" t="s">
        <v>1039</v>
      </c>
    </row>
    <row r="39" spans="7:9" ht="17.25" customHeight="1">
      <c r="G39" s="22">
        <v>5151</v>
      </c>
      <c r="H39" s="59">
        <v>1989526082</v>
      </c>
      <c r="I39" s="22" t="s">
        <v>1040</v>
      </c>
    </row>
    <row r="40" spans="4:8" ht="17.25" customHeight="1">
      <c r="D40" s="23"/>
      <c r="H40" s="59"/>
    </row>
    <row r="41" spans="7:10" ht="17.25" customHeight="1">
      <c r="G41" s="22">
        <v>128</v>
      </c>
      <c r="H41" s="23">
        <v>38930399273</v>
      </c>
      <c r="I41" s="22" t="s">
        <v>1041</v>
      </c>
      <c r="J41" s="22" t="s">
        <v>1042</v>
      </c>
    </row>
    <row r="42" spans="2:9" ht="14.25">
      <c r="B42" s="7" t="s">
        <v>1115</v>
      </c>
      <c r="D42" s="683" t="s">
        <v>888</v>
      </c>
      <c r="E42" s="683"/>
      <c r="H42" s="23">
        <v>634655000</v>
      </c>
      <c r="I42" s="22" t="s">
        <v>1044</v>
      </c>
    </row>
    <row r="43" ht="14.25">
      <c r="H43" s="15">
        <f>SUM(H41:H42)</f>
        <v>39565054273</v>
      </c>
    </row>
    <row r="44" spans="3:10" ht="13.5">
      <c r="C44" s="25"/>
      <c r="H44" s="23">
        <v>43583885789</v>
      </c>
      <c r="I44" s="22" t="s">
        <v>1041</v>
      </c>
      <c r="J44" s="22" t="s">
        <v>1043</v>
      </c>
    </row>
    <row r="45" spans="3:10" ht="13.5">
      <c r="C45" s="25"/>
      <c r="H45" s="23">
        <v>50000000</v>
      </c>
      <c r="I45" s="22" t="s">
        <v>1047</v>
      </c>
      <c r="J45" s="22" t="s">
        <v>1046</v>
      </c>
    </row>
    <row r="46" spans="8:9" ht="13.5">
      <c r="H46" s="23">
        <v>54619398602</v>
      </c>
      <c r="I46" s="22" t="s">
        <v>1044</v>
      </c>
    </row>
    <row r="47" ht="13.5">
      <c r="H47" s="23">
        <f>SUM(H44:H46)</f>
        <v>98253284391</v>
      </c>
    </row>
    <row r="48" spans="1:9" ht="17.25" customHeight="1">
      <c r="A48" s="24"/>
      <c r="B48" s="24"/>
      <c r="C48" s="60"/>
      <c r="D48" s="24"/>
      <c r="H48" s="22">
        <v>-550000</v>
      </c>
      <c r="I48" s="22" t="s">
        <v>1045</v>
      </c>
    </row>
    <row r="49" ht="13.5">
      <c r="H49" s="26">
        <f>H47+H48</f>
        <v>98252734391</v>
      </c>
    </row>
    <row r="50" ht="13.5">
      <c r="H50" s="26"/>
    </row>
  </sheetData>
  <sheetProtection/>
  <mergeCells count="16">
    <mergeCell ref="D42:E42"/>
    <mergeCell ref="A34:B34"/>
    <mergeCell ref="A36:B36"/>
    <mergeCell ref="C37:F37"/>
    <mergeCell ref="C38:E38"/>
    <mergeCell ref="A7:B7"/>
    <mergeCell ref="A16:B16"/>
    <mergeCell ref="A25:B25"/>
    <mergeCell ref="A33:B33"/>
    <mergeCell ref="A1:B1"/>
    <mergeCell ref="C1:F1"/>
    <mergeCell ref="A2:B2"/>
    <mergeCell ref="A5:B6"/>
    <mergeCell ref="C5:C6"/>
    <mergeCell ref="D5:E5"/>
    <mergeCell ref="F5: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Hung</dc:creator>
  <cp:keywords/>
  <dc:description/>
  <cp:lastModifiedBy>ASUS</cp:lastModifiedBy>
  <cp:lastPrinted>2017-07-17T09:42:11Z</cp:lastPrinted>
  <dcterms:created xsi:type="dcterms:W3CDTF">2000-12-26T02:10:23Z</dcterms:created>
  <dcterms:modified xsi:type="dcterms:W3CDTF">2018-03-22T07:36:44Z</dcterms:modified>
  <cp:category/>
  <cp:version/>
  <cp:contentType/>
  <cp:contentStatus/>
</cp:coreProperties>
</file>